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0" windowWidth="13770" windowHeight="6990" activeTab="0"/>
  </bookViews>
  <sheets>
    <sheet name="А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<sst xmlns="http://schemas.openxmlformats.org/spreadsheetml/2006/main" count="284" uniqueCount="107">
  <si>
    <t>№ п.п.</t>
  </si>
  <si>
    <t>Раздел, подраздел</t>
  </si>
  <si>
    <t>Код целевой статьи</t>
  </si>
  <si>
    <t>Код вида расходов</t>
  </si>
  <si>
    <t>КАПИТАЛЬНОЕ СТРОИТЕЛЬСТВО</t>
  </si>
  <si>
    <t>2.1</t>
  </si>
  <si>
    <t>0502</t>
  </si>
  <si>
    <t>КАПИТАЛЬНЫЙ РЕМОНТ</t>
  </si>
  <si>
    <t>1.1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</si>
  <si>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</si>
  <si>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</si>
  <si>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</si>
  <si>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</si>
  <si>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</si>
  <si>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1</t>
  </si>
  <si>
    <t>1.1-1</t>
  </si>
  <si>
    <t>2.</t>
  </si>
  <si>
    <t>ИТОГО ПО КАПИТАЛЬНОМУ РЕМОНТУ</t>
  </si>
  <si>
    <t>обл.</t>
  </si>
  <si>
    <t>Итого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</si>
  <si>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</si>
  <si>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</si>
  <si>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</si>
  <si>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</si>
  <si>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</si>
  <si>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225</t>
  </si>
  <si>
    <t>КОСГУ</t>
  </si>
  <si>
    <t>226</t>
  </si>
  <si>
    <t>ИТОГО ПО КОММУНАЛЬНОМУ ХОЗЯЙСТВУ</t>
  </si>
  <si>
    <t>КОММУНАЛЬНОЕ ХОЗЯЙСТВО</t>
  </si>
  <si>
    <t>фед</t>
  </si>
  <si>
    <t>Авторский надзор</t>
  </si>
  <si>
    <t xml:space="preserve">Технический надзор </t>
  </si>
  <si>
    <t>Технологическое присоединение</t>
  </si>
  <si>
    <t>План на 2018 г.</t>
  </si>
  <si>
    <t>ИТОГО ПО КАПИТАЛЬНОМУ СТРОИТЕЛЬСТВУ</t>
  </si>
  <si>
    <t>2.1.1.-1</t>
  </si>
  <si>
    <t>2.1.1.-2</t>
  </si>
  <si>
    <t>1М 1 01 16060</t>
  </si>
  <si>
    <t>2.1.1.-3</t>
  </si>
  <si>
    <t>Благоустройство дворовой территории многоквартирного дома №9 по ул.Мгинской Правды в г.п.Мга</t>
  </si>
  <si>
    <t>Благоустройство дворовой территории многоквартирного дома №11 по ул.Майора Жаринова в г.п.Мга</t>
  </si>
  <si>
    <t>2.1.1.-4</t>
  </si>
  <si>
    <t>Благоустройство дворовой территории многоквартирного дома №4 по ул.Майора Жаринова в г.п.Мга</t>
  </si>
  <si>
    <t>2.1.3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</si>
  <si>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</si>
  <si>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2.1.2</t>
  </si>
  <si>
    <t>7Р 1 01 S0160</t>
  </si>
  <si>
    <t>2.1.2-1</t>
  </si>
  <si>
    <t xml:space="preserve"> Ремонт участков тепловой сети</t>
  </si>
  <si>
    <t>ЖИЛИЩНОЕ ХОЗЯЙСТВО</t>
  </si>
  <si>
    <t>0501</t>
  </si>
  <si>
    <t>98 9 09 15010</t>
  </si>
  <si>
    <t>ИТОГО ПО ЖИЛИЩНОМУ ФОНДУ</t>
  </si>
  <si>
    <t>2.1.1-3</t>
  </si>
  <si>
    <t>Ремонт квартир в г.п.Мга, ул Связи д.4 кв.10, Советский пр.д.56 кв.17, ремонт комнаты в коммунальной квартире ул.Спортивная д.13 кв.7</t>
  </si>
  <si>
    <t>ИТОГО</t>
  </si>
  <si>
    <t>мест.</t>
  </si>
  <si>
    <t>7Р 1 01 70160</t>
  </si>
  <si>
    <t>фед.</t>
  </si>
  <si>
    <t>1М 2 01 L5550</t>
  </si>
  <si>
    <t>857,5</t>
  </si>
  <si>
    <t>1М 1 01 L5550</t>
  </si>
  <si>
    <t>4128</t>
  </si>
  <si>
    <t>90,0</t>
  </si>
  <si>
    <t>0,0</t>
  </si>
  <si>
    <t>4V 0 01 S5670</t>
  </si>
  <si>
    <t>Благоустройство общественной территории по ул.Железнодорожная от ул.Связи до ул. Дзержинского в г.п.Мга</t>
  </si>
  <si>
    <t>отклонения</t>
  </si>
  <si>
    <t>Примечание</t>
  </si>
  <si>
    <t>0</t>
  </si>
  <si>
    <t>АДРЕСНАЯ ПРОГРАММА
капитального строительства и  капитального ремонта  объектов 
МО Мгинское  городское поселение на 2018 год, финансируемая из средств местного бюджета</t>
  </si>
  <si>
    <t>исп.56-963 Ладышева Н.В.</t>
  </si>
  <si>
    <t>Строительство системы водоснабжения д.Сологубовка и д.Лезье (в том числе проектные работы):</t>
  </si>
  <si>
    <t>Строительство системы водоснабжения д.Сологубовка и д.Лезье (в том числе проектные работы)</t>
  </si>
  <si>
    <t>Строительно-монтажные работы</t>
  </si>
  <si>
    <t>310</t>
  </si>
  <si>
    <t>4V 0 01 L5670</t>
  </si>
  <si>
    <t>УТВЕРЖДЕНА</t>
  </si>
  <si>
    <t>решением совета депутатов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</si>
  <si>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</si>
  <si>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</si>
  <si>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от "30" ноября 2017 г. №42</t>
  </si>
  <si>
    <t>(Приложение 7)</t>
  </si>
  <si>
    <t>(в редакции решения совета депутатов</t>
  </si>
  <si>
    <t>от "___" сентября 2018г №___)</t>
  </si>
  <si>
    <t>АДРЕСНАЯ ПРОГРАММА</t>
  </si>
  <si>
    <t xml:space="preserve">капитального строительства и  капитального ремонта  объектов </t>
  </si>
  <si>
    <t xml:space="preserve"> МО Мгинское  городское поселение на 2018 год, </t>
  </si>
  <si>
    <t xml:space="preserve">финансируемая из средств местного бюджета </t>
  </si>
  <si>
    <t>(тыс. руб.)</t>
  </si>
  <si>
    <t>Благоустройство общественной территории по ул.Железнодорожная от ул.Связи до ул.Дзержинского в г.п.Мга</t>
  </si>
  <si>
    <t>2.1.2-2</t>
  </si>
  <si>
    <t>Ремонт участка тепловой сети  от котельной сети г.п. Мга , ул. Пролетарская, д.9 до ТК-А г.п.Мга</t>
  </si>
  <si>
    <t>2.1.2-3</t>
  </si>
  <si>
    <t>Ремонт участка тепловой сети от ТК-4 до ТК-6 и от  ТК-6 до жилого дома №50 по шоссе Революции г.п.Мга</t>
  </si>
  <si>
    <t>2.1.2.-4</t>
  </si>
  <si>
    <t>Замена аварийного котла КВА-3,48/95 ст. №4 в котельной г.п.Мга</t>
  </si>
  <si>
    <t>7Р 1 01 72120</t>
  </si>
  <si>
    <t>7Р 1 01 S2120</t>
  </si>
  <si>
    <t>2.1.3-1</t>
  </si>
  <si>
    <t>План 3 квартал 2018 г.</t>
  </si>
  <si>
    <t>Факт 3 квартал 2018 г.</t>
  </si>
  <si>
    <t xml:space="preserve">Оплата по контракту в октябре </t>
  </si>
  <si>
    <t>Срок оплаты по контракту 4 квартал</t>
  </si>
  <si>
    <t xml:space="preserve">                                   Глава администрации                                                                        С.К.Соколовский</t>
  </si>
  <si>
    <t>Денежные средства поступили 28.09.18, оплата в 4 кв.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</si>
</sst>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#,##0.00&quot;р.&quot;"/>
    <numFmt numFmtId="178" formatCode="0.000"/>
    <numFmt numFmtId="179" formatCode="0.0000"/>
    <numFmt numFmtId="180" formatCode="#,##0.0&quot;р.&quot;"/>
    <numFmt numFmtId="181" formatCode="_-* #,##0.0_р_._-;\-* #,##0.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174" fontId="15" fillId="33" borderId="15" xfId="0" applyNumberFormat="1" applyFont="1" applyFill="1" applyBorder="1" applyAlignment="1">
      <alignment horizontal="center" wrapText="1"/>
    </xf>
    <xf numFmtId="174" fontId="15" fillId="33" borderId="10" xfId="0" applyNumberFormat="1" applyFont="1" applyFill="1" applyBorder="1" applyAlignment="1">
      <alignment horizontal="center" wrapText="1"/>
    </xf>
    <xf numFmtId="174" fontId="4" fillId="33" borderId="15" xfId="0" applyNumberFormat="1" applyFont="1" applyFill="1" applyBorder="1" applyAlignment="1">
      <alignment horizontal="center" vertical="center" wrapText="1"/>
    </xf>
    <xf numFmtId="174" fontId="9" fillId="33" borderId="16" xfId="0" applyNumberFormat="1" applyFont="1" applyFill="1" applyBorder="1" applyAlignment="1">
      <alignment horizontal="center" wrapText="1"/>
    </xf>
    <xf numFmtId="174" fontId="9" fillId="33" borderId="17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4" fontId="9" fillId="33" borderId="18" xfId="0" applyNumberFormat="1" applyFont="1" applyFill="1" applyBorder="1" applyAlignment="1">
      <alignment horizontal="center" wrapText="1"/>
    </xf>
    <xf numFmtId="174" fontId="4" fillId="33" borderId="19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5" fillId="33" borderId="20" xfId="0" applyNumberFormat="1" applyFont="1" applyFill="1" applyBorder="1" applyAlignment="1">
      <alignment horizontal="center" vertical="center" wrapText="1"/>
    </xf>
    <xf numFmtId="174" fontId="15" fillId="33" borderId="21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13" fillId="33" borderId="24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vertical="center" wrapText="1"/>
    </xf>
    <xf numFmtId="49" fontId="3" fillId="33" borderId="27" xfId="0" applyNumberFormat="1" applyFont="1" applyFill="1" applyBorder="1" applyAlignment="1">
      <alignment horizontal="center" wrapText="1"/>
    </xf>
    <xf numFmtId="49" fontId="15" fillId="33" borderId="27" xfId="0" applyNumberFormat="1" applyFont="1" applyFill="1" applyBorder="1" applyAlignment="1">
      <alignment horizontal="center" wrapText="1"/>
    </xf>
    <xf numFmtId="174" fontId="15" fillId="33" borderId="27" xfId="0" applyNumberFormat="1" applyFont="1" applyFill="1" applyBorder="1" applyAlignment="1">
      <alignment horizontal="center" wrapText="1"/>
    </xf>
    <xf numFmtId="49" fontId="3" fillId="33" borderId="28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 vertical="center" wrapText="1"/>
    </xf>
    <xf numFmtId="174" fontId="15" fillId="33" borderId="30" xfId="0" applyNumberFormat="1" applyFont="1" applyFill="1" applyBorder="1" applyAlignment="1">
      <alignment horizontal="center" wrapText="1"/>
    </xf>
    <xf numFmtId="174" fontId="15" fillId="33" borderId="31" xfId="0" applyNumberFormat="1" applyFont="1" applyFill="1" applyBorder="1" applyAlignment="1">
      <alignment horizontal="center" wrapText="1"/>
    </xf>
    <xf numFmtId="174" fontId="15" fillId="33" borderId="32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left" vertical="top"/>
    </xf>
    <xf numFmtId="174" fontId="3" fillId="33" borderId="22" xfId="0" applyNumberFormat="1" applyFont="1" applyFill="1" applyBorder="1" applyAlignment="1">
      <alignment horizontal="center" wrapText="1"/>
    </xf>
    <xf numFmtId="174" fontId="3" fillId="33" borderId="23" xfId="0" applyNumberFormat="1" applyFont="1" applyFill="1" applyBorder="1" applyAlignment="1">
      <alignment horizontal="center" wrapText="1"/>
    </xf>
    <xf numFmtId="49" fontId="3" fillId="33" borderId="34" xfId="0" applyNumberFormat="1" applyFont="1" applyFill="1" applyBorder="1" applyAlignment="1">
      <alignment horizontal="center" wrapText="1"/>
    </xf>
    <xf numFmtId="174" fontId="3" fillId="33" borderId="34" xfId="0" applyNumberFormat="1" applyFont="1" applyFill="1" applyBorder="1" applyAlignment="1">
      <alignment horizontal="center" wrapText="1"/>
    </xf>
    <xf numFmtId="174" fontId="15" fillId="33" borderId="35" xfId="0" applyNumberFormat="1" applyFont="1" applyFill="1" applyBorder="1" applyAlignment="1">
      <alignment horizontal="center" wrapText="1"/>
    </xf>
    <xf numFmtId="174" fontId="15" fillId="33" borderId="36" xfId="0" applyNumberFormat="1" applyFont="1" applyFill="1" applyBorder="1" applyAlignment="1">
      <alignment horizontal="center" wrapText="1"/>
    </xf>
    <xf numFmtId="174" fontId="15" fillId="33" borderId="37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4" fontId="9" fillId="33" borderId="10" xfId="0" applyNumberFormat="1" applyFont="1" applyFill="1" applyBorder="1" applyAlignment="1">
      <alignment horizontal="center" wrapText="1"/>
    </xf>
    <xf numFmtId="49" fontId="13" fillId="33" borderId="38" xfId="0" applyNumberFormat="1" applyFont="1" applyFill="1" applyBorder="1" applyAlignment="1">
      <alignment horizontal="center" vertical="center" wrapText="1"/>
    </xf>
    <xf numFmtId="49" fontId="13" fillId="33" borderId="39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left" wrapText="1"/>
    </xf>
    <xf numFmtId="49" fontId="6" fillId="34" borderId="0" xfId="0" applyNumberFormat="1" applyFont="1" applyFill="1" applyAlignment="1">
      <alignment/>
    </xf>
    <xf numFmtId="49" fontId="5" fillId="35" borderId="40" xfId="0" applyNumberFormat="1" applyFont="1" applyFill="1" applyBorder="1" applyAlignment="1">
      <alignment horizontal="center"/>
    </xf>
    <xf numFmtId="49" fontId="5" fillId="35" borderId="41" xfId="0" applyNumberFormat="1" applyFont="1" applyFill="1" applyBorder="1" applyAlignment="1">
      <alignment horizontal="center"/>
    </xf>
    <xf numFmtId="49" fontId="4" fillId="35" borderId="41" xfId="0" applyNumberFormat="1" applyFont="1" applyFill="1" applyBorder="1" applyAlignment="1">
      <alignment horizontal="center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left" wrapText="1"/>
    </xf>
    <xf numFmtId="49" fontId="3" fillId="33" borderId="44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wrapText="1"/>
    </xf>
    <xf numFmtId="49" fontId="15" fillId="33" borderId="22" xfId="0" applyNumberFormat="1" applyFont="1" applyFill="1" applyBorder="1" applyAlignment="1">
      <alignment wrapText="1"/>
    </xf>
    <xf numFmtId="174" fontId="3" fillId="13" borderId="22" xfId="0" applyNumberFormat="1" applyFont="1" applyFill="1" applyBorder="1" applyAlignment="1">
      <alignment horizontal="center" wrapText="1"/>
    </xf>
    <xf numFmtId="49" fontId="15" fillId="33" borderId="23" xfId="0" applyNumberFormat="1" applyFont="1" applyFill="1" applyBorder="1" applyAlignment="1">
      <alignment wrapText="1"/>
    </xf>
    <xf numFmtId="174" fontId="3" fillId="13" borderId="23" xfId="0" applyNumberFormat="1" applyFont="1" applyFill="1" applyBorder="1" applyAlignment="1">
      <alignment horizontal="center" wrapText="1"/>
    </xf>
    <xf numFmtId="174" fontId="3" fillId="36" borderId="23" xfId="0" applyNumberFormat="1" applyFont="1" applyFill="1" applyBorder="1" applyAlignment="1">
      <alignment horizontal="center" wrapText="1"/>
    </xf>
    <xf numFmtId="49" fontId="3" fillId="36" borderId="23" xfId="0" applyNumberFormat="1" applyFont="1" applyFill="1" applyBorder="1" applyAlignment="1">
      <alignment horizontal="center" wrapText="1"/>
    </xf>
    <xf numFmtId="49" fontId="3" fillId="13" borderId="34" xfId="0" applyNumberFormat="1" applyFont="1" applyFill="1" applyBorder="1" applyAlignment="1">
      <alignment horizontal="center" wrapText="1"/>
    </xf>
    <xf numFmtId="174" fontId="3" fillId="13" borderId="34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 horizontal="center"/>
    </xf>
    <xf numFmtId="49" fontId="17" fillId="33" borderId="0" xfId="0" applyNumberFormat="1" applyFont="1" applyFill="1" applyAlignment="1">
      <alignment horizontal="right"/>
    </xf>
    <xf numFmtId="49" fontId="18" fillId="33" borderId="0" xfId="0" applyNumberFormat="1" applyFont="1" applyFill="1" applyAlignment="1">
      <alignment horizontal="right"/>
    </xf>
    <xf numFmtId="49" fontId="5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0" fontId="19" fillId="33" borderId="48" xfId="0" applyFont="1" applyFill="1" applyBorder="1" applyAlignment="1">
      <alignment horizontal="right" vertical="top" wrapText="1"/>
    </xf>
    <xf numFmtId="0" fontId="3" fillId="33" borderId="4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174" fontId="3" fillId="33" borderId="51" xfId="0" applyNumberFormat="1" applyFont="1" applyFill="1" applyBorder="1" applyAlignment="1">
      <alignment horizontal="right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74" fontId="9" fillId="33" borderId="15" xfId="0" applyNumberFormat="1" applyFont="1" applyFill="1" applyBorder="1" applyAlignment="1">
      <alignment horizont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49" fontId="12" fillId="33" borderId="44" xfId="0" applyNumberFormat="1" applyFont="1" applyFill="1" applyBorder="1" applyAlignment="1">
      <alignment horizontal="left" wrapText="1"/>
    </xf>
    <xf numFmtId="49" fontId="3" fillId="33" borderId="44" xfId="0" applyNumberFormat="1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174" fontId="5" fillId="33" borderId="44" xfId="0" applyNumberFormat="1" applyFont="1" applyFill="1" applyBorder="1" applyAlignment="1">
      <alignment horizontal="center" wrapText="1"/>
    </xf>
    <xf numFmtId="174" fontId="5" fillId="37" borderId="44" xfId="0" applyNumberFormat="1" applyFont="1" applyFill="1" applyBorder="1" applyAlignment="1">
      <alignment horizontal="center" wrapText="1"/>
    </xf>
    <xf numFmtId="49" fontId="4" fillId="33" borderId="4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left" wrapText="1"/>
    </xf>
    <xf numFmtId="174" fontId="4" fillId="33" borderId="52" xfId="0" applyNumberFormat="1" applyFont="1" applyFill="1" applyBorder="1" applyAlignment="1">
      <alignment horizontal="center" wrapText="1"/>
    </xf>
    <xf numFmtId="49" fontId="13" fillId="33" borderId="43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2" fontId="9" fillId="33" borderId="53" xfId="0" applyNumberFormat="1" applyFont="1" applyFill="1" applyBorder="1" applyAlignment="1">
      <alignment horizontal="left" wrapText="1"/>
    </xf>
    <xf numFmtId="174" fontId="9" fillId="33" borderId="54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left" wrapText="1"/>
    </xf>
    <xf numFmtId="49" fontId="13" fillId="33" borderId="20" xfId="0" applyNumberFormat="1" applyFont="1" applyFill="1" applyBorder="1" applyAlignment="1">
      <alignment horizontal="center"/>
    </xf>
    <xf numFmtId="49" fontId="20" fillId="33" borderId="55" xfId="0" applyNumberFormat="1" applyFont="1" applyFill="1" applyBorder="1" applyAlignment="1">
      <alignment horizontal="center" vertical="top" wrapText="1"/>
    </xf>
    <xf numFmtId="2" fontId="9" fillId="33" borderId="27" xfId="0" applyNumberFormat="1" applyFont="1" applyFill="1" applyBorder="1" applyAlignment="1">
      <alignment horizontal="center" wrapText="1"/>
    </xf>
    <xf numFmtId="174" fontId="9" fillId="33" borderId="27" xfId="0" applyNumberFormat="1" applyFont="1" applyFill="1" applyBorder="1" applyAlignment="1">
      <alignment horizontal="center" wrapText="1"/>
    </xf>
    <xf numFmtId="174" fontId="9" fillId="33" borderId="32" xfId="0" applyNumberFormat="1" applyFont="1" applyFill="1" applyBorder="1" applyAlignment="1">
      <alignment horizontal="center" wrapText="1"/>
    </xf>
    <xf numFmtId="0" fontId="11" fillId="33" borderId="4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49" fontId="8" fillId="33" borderId="27" xfId="0" applyNumberFormat="1" applyFont="1" applyFill="1" applyBorder="1" applyAlignment="1">
      <alignment wrapText="1"/>
    </xf>
    <xf numFmtId="4" fontId="15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11" fillId="33" borderId="0" xfId="0" applyNumberFormat="1" applyFont="1" applyFill="1" applyBorder="1" applyAlignment="1">
      <alignment/>
    </xf>
    <xf numFmtId="49" fontId="5" fillId="33" borderId="41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left" wrapText="1"/>
    </xf>
    <xf numFmtId="4" fontId="10" fillId="33" borderId="14" xfId="0" applyNumberFormat="1" applyFont="1" applyFill="1" applyBorder="1" applyAlignment="1">
      <alignment horizontal="center" wrapText="1"/>
    </xf>
    <xf numFmtId="49" fontId="10" fillId="33" borderId="56" xfId="0" applyNumberFormat="1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175" fontId="10" fillId="33" borderId="57" xfId="0" applyNumberFormat="1" applyFont="1" applyFill="1" applyBorder="1" applyAlignment="1">
      <alignment horizontal="center" wrapText="1"/>
    </xf>
    <xf numFmtId="174" fontId="9" fillId="33" borderId="57" xfId="0" applyNumberFormat="1" applyFont="1" applyFill="1" applyBorder="1" applyAlignment="1">
      <alignment horizontal="center" wrapText="1"/>
    </xf>
    <xf numFmtId="4" fontId="15" fillId="33" borderId="27" xfId="0" applyNumberFormat="1" applyFont="1" applyFill="1" applyBorder="1" applyAlignment="1">
      <alignment horizontal="center" wrapText="1"/>
    </xf>
    <xf numFmtId="4" fontId="15" fillId="36" borderId="27" xfId="0" applyNumberFormat="1" applyFont="1" applyFill="1" applyBorder="1" applyAlignment="1">
      <alignment horizontal="center" wrapText="1"/>
    </xf>
    <xf numFmtId="4" fontId="15" fillId="36" borderId="10" xfId="0" applyNumberFormat="1" applyFont="1" applyFill="1" applyBorder="1" applyAlignment="1">
      <alignment horizontal="center" wrapText="1"/>
    </xf>
    <xf numFmtId="49" fontId="3" fillId="13" borderId="44" xfId="0" applyNumberFormat="1" applyFont="1" applyFill="1" applyBorder="1" applyAlignment="1">
      <alignment horizontal="center"/>
    </xf>
    <xf numFmtId="49" fontId="8" fillId="13" borderId="58" xfId="0" applyNumberFormat="1" applyFont="1" applyFill="1" applyBorder="1" applyAlignment="1">
      <alignment wrapText="1"/>
    </xf>
    <xf numFmtId="49" fontId="3" fillId="13" borderId="27" xfId="0" applyNumberFormat="1" applyFont="1" applyFill="1" applyBorder="1" applyAlignment="1">
      <alignment horizontal="center" wrapText="1"/>
    </xf>
    <xf numFmtId="49" fontId="15" fillId="13" borderId="27" xfId="0" applyNumberFormat="1" applyFont="1" applyFill="1" applyBorder="1" applyAlignment="1">
      <alignment horizontal="center" wrapText="1"/>
    </xf>
    <xf numFmtId="4" fontId="57" fillId="13" borderId="10" xfId="0" applyNumberFormat="1" applyFont="1" applyFill="1" applyBorder="1" applyAlignment="1">
      <alignment horizontal="center" wrapText="1"/>
    </xf>
    <xf numFmtId="174" fontId="57" fillId="13" borderId="27" xfId="0" applyNumberFormat="1" applyFont="1" applyFill="1" applyBorder="1" applyAlignment="1">
      <alignment horizontal="center" wrapText="1"/>
    </xf>
    <xf numFmtId="49" fontId="3" fillId="13" borderId="59" xfId="0" applyNumberFormat="1" applyFont="1" applyFill="1" applyBorder="1" applyAlignment="1">
      <alignment horizontal="center" wrapText="1"/>
    </xf>
    <xf numFmtId="49" fontId="15" fillId="13" borderId="59" xfId="0" applyNumberFormat="1" applyFont="1" applyFill="1" applyBorder="1" applyAlignment="1">
      <alignment horizontal="center" wrapText="1"/>
    </xf>
    <xf numFmtId="4" fontId="15" fillId="13" borderId="44" xfId="0" applyNumberFormat="1" applyFont="1" applyFill="1" applyBorder="1" applyAlignment="1">
      <alignment horizontal="center" wrapText="1"/>
    </xf>
    <xf numFmtId="174" fontId="15" fillId="13" borderId="59" xfId="0" applyNumberFormat="1" applyFont="1" applyFill="1" applyBorder="1" applyAlignment="1">
      <alignment horizontal="center" wrapText="1"/>
    </xf>
    <xf numFmtId="49" fontId="3" fillId="13" borderId="22" xfId="0" applyNumberFormat="1" applyFont="1" applyFill="1" applyBorder="1" applyAlignment="1">
      <alignment horizontal="center" wrapText="1"/>
    </xf>
    <xf numFmtId="49" fontId="15" fillId="13" borderId="22" xfId="0" applyNumberFormat="1" applyFont="1" applyFill="1" applyBorder="1" applyAlignment="1">
      <alignment horizontal="center" wrapText="1"/>
    </xf>
    <xf numFmtId="4" fontId="15" fillId="13" borderId="22" xfId="0" applyNumberFormat="1" applyFont="1" applyFill="1" applyBorder="1" applyAlignment="1">
      <alignment horizontal="center" wrapText="1"/>
    </xf>
    <xf numFmtId="49" fontId="3" fillId="13" borderId="60" xfId="0" applyNumberFormat="1" applyFont="1" applyFill="1" applyBorder="1" applyAlignment="1">
      <alignment horizontal="center" wrapText="1"/>
    </xf>
    <xf numFmtId="49" fontId="15" fillId="13" borderId="60" xfId="0" applyNumberFormat="1" applyFont="1" applyFill="1" applyBorder="1" applyAlignment="1">
      <alignment horizontal="center" wrapText="1"/>
    </xf>
    <xf numFmtId="4" fontId="15" fillId="13" borderId="60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174" fontId="10" fillId="33" borderId="12" xfId="0" applyNumberFormat="1" applyFont="1" applyFill="1" applyBorder="1" applyAlignment="1">
      <alignment horizontal="center" wrapText="1"/>
    </xf>
    <xf numFmtId="174" fontId="10" fillId="33" borderId="52" xfId="0" applyNumberFormat="1" applyFont="1" applyFill="1" applyBorder="1" applyAlignment="1">
      <alignment horizontal="center" wrapText="1"/>
    </xf>
    <xf numFmtId="49" fontId="20" fillId="33" borderId="56" xfId="0" applyNumberFormat="1" applyFont="1" applyFill="1" applyBorder="1" applyAlignment="1">
      <alignment horizontal="center" wrapText="1"/>
    </xf>
    <xf numFmtId="49" fontId="57" fillId="33" borderId="28" xfId="0" applyNumberFormat="1" applyFont="1" applyFill="1" applyBorder="1" applyAlignment="1">
      <alignment horizontal="center"/>
    </xf>
    <xf numFmtId="49" fontId="8" fillId="33" borderId="44" xfId="0" applyNumberFormat="1" applyFont="1" applyFill="1" applyBorder="1" applyAlignment="1">
      <alignment horizontal="left" wrapText="1"/>
    </xf>
    <xf numFmtId="49" fontId="3" fillId="33" borderId="44" xfId="0" applyNumberFormat="1" applyFont="1" applyFill="1" applyBorder="1" applyAlignment="1">
      <alignment horizontal="center" wrapText="1"/>
    </xf>
    <xf numFmtId="49" fontId="15" fillId="33" borderId="44" xfId="0" applyNumberFormat="1" applyFont="1" applyFill="1" applyBorder="1" applyAlignment="1">
      <alignment horizontal="center" wrapText="1"/>
    </xf>
    <xf numFmtId="4" fontId="57" fillId="10" borderId="44" xfId="0" applyNumberFormat="1" applyFont="1" applyFill="1" applyBorder="1" applyAlignment="1">
      <alignment horizontal="center" wrapText="1"/>
    </xf>
    <xf numFmtId="49" fontId="5" fillId="33" borderId="40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 wrapText="1"/>
    </xf>
    <xf numFmtId="4" fontId="9" fillId="33" borderId="52" xfId="0" applyNumberFormat="1" applyFont="1" applyFill="1" applyBorder="1" applyAlignment="1">
      <alignment horizontal="center" wrapText="1"/>
    </xf>
    <xf numFmtId="4" fontId="9" fillId="33" borderId="14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4" fontId="4" fillId="33" borderId="33" xfId="0" applyNumberFormat="1" applyFont="1" applyFill="1" applyBorder="1" applyAlignment="1">
      <alignment horizontal="center" wrapText="1"/>
    </xf>
    <xf numFmtId="4" fontId="4" fillId="33" borderId="61" xfId="0" applyNumberFormat="1" applyFont="1" applyFill="1" applyBorder="1" applyAlignment="1">
      <alignment horizontal="center" wrapText="1"/>
    </xf>
    <xf numFmtId="0" fontId="4" fillId="33" borderId="4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" fontId="10" fillId="35" borderId="12" xfId="0" applyNumberFormat="1" applyFont="1" applyFill="1" applyBorder="1" applyAlignment="1">
      <alignment horizontal="center" wrapText="1"/>
    </xf>
    <xf numFmtId="174" fontId="21" fillId="33" borderId="12" xfId="0" applyNumberFormat="1" applyFont="1" applyFill="1" applyBorder="1" applyAlignment="1">
      <alignment horizontal="center" wrapText="1"/>
    </xf>
    <xf numFmtId="174" fontId="13" fillId="33" borderId="61" xfId="0" applyNumberFormat="1" applyFont="1" applyFill="1" applyBorder="1" applyAlignment="1">
      <alignment horizontal="center" wrapText="1"/>
    </xf>
    <xf numFmtId="174" fontId="8" fillId="33" borderId="27" xfId="0" applyNumberFormat="1" applyFont="1" applyFill="1" applyBorder="1" applyAlignment="1">
      <alignment horizontal="left" wrapText="1"/>
    </xf>
    <xf numFmtId="174" fontId="3" fillId="33" borderId="10" xfId="0" applyNumberFormat="1" applyFont="1" applyFill="1" applyBorder="1" applyAlignment="1">
      <alignment horizontal="center" wrapText="1"/>
    </xf>
    <xf numFmtId="174" fontId="8" fillId="33" borderId="10" xfId="0" applyNumberFormat="1" applyFont="1" applyFill="1" applyBorder="1" applyAlignment="1">
      <alignment horizontal="left" wrapText="1"/>
    </xf>
    <xf numFmtId="174" fontId="10" fillId="35" borderId="46" xfId="0" applyNumberFormat="1" applyFont="1" applyFill="1" applyBorder="1" applyAlignment="1">
      <alignment horizontal="left" wrapText="1"/>
    </xf>
    <xf numFmtId="174" fontId="3" fillId="33" borderId="27" xfId="0" applyNumberFormat="1" applyFont="1" applyFill="1" applyBorder="1" applyAlignment="1">
      <alignment horizontal="center" wrapText="1"/>
    </xf>
    <xf numFmtId="174" fontId="10" fillId="35" borderId="47" xfId="0" applyNumberFormat="1" applyFont="1" applyFill="1" applyBorder="1" applyAlignment="1">
      <alignment horizontal="left" wrapText="1"/>
    </xf>
    <xf numFmtId="174" fontId="8" fillId="33" borderId="35" xfId="0" applyNumberFormat="1" applyFont="1" applyFill="1" applyBorder="1" applyAlignment="1">
      <alignment horizontal="left" wrapText="1"/>
    </xf>
    <xf numFmtId="174" fontId="3" fillId="33" borderId="35" xfId="0" applyNumberFormat="1" applyFont="1" applyFill="1" applyBorder="1" applyAlignment="1">
      <alignment horizontal="center" wrapText="1"/>
    </xf>
    <xf numFmtId="174" fontId="9" fillId="33" borderId="46" xfId="0" applyNumberFormat="1" applyFont="1" applyFill="1" applyBorder="1" applyAlignment="1">
      <alignment horizontal="left" wrapText="1"/>
    </xf>
    <xf numFmtId="174" fontId="4" fillId="33" borderId="47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49" fontId="3" fillId="33" borderId="59" xfId="0" applyNumberFormat="1" applyFont="1" applyFill="1" applyBorder="1" applyAlignment="1">
      <alignment horizontal="center" wrapText="1"/>
    </xf>
    <xf numFmtId="49" fontId="3" fillId="33" borderId="60" xfId="0" applyNumberFormat="1" applyFont="1" applyFill="1" applyBorder="1" applyAlignment="1">
      <alignment horizontal="center" wrapText="1"/>
    </xf>
    <xf numFmtId="49" fontId="19" fillId="33" borderId="58" xfId="0" applyNumberFormat="1" applyFont="1" applyFill="1" applyBorder="1" applyAlignment="1">
      <alignment wrapText="1"/>
    </xf>
    <xf numFmtId="174" fontId="15" fillId="33" borderId="62" xfId="0" applyNumberFormat="1" applyFont="1" applyFill="1" applyBorder="1" applyAlignment="1">
      <alignment horizontal="center" wrapText="1"/>
    </xf>
    <xf numFmtId="174" fontId="10" fillId="33" borderId="27" xfId="0" applyNumberFormat="1" applyFont="1" applyFill="1" applyBorder="1" applyAlignment="1">
      <alignment horizontal="center" wrapText="1"/>
    </xf>
    <xf numFmtId="174" fontId="21" fillId="33" borderId="14" xfId="0" applyNumberFormat="1" applyFont="1" applyFill="1" applyBorder="1" applyAlignment="1">
      <alignment horizontal="left" wrapText="1"/>
    </xf>
    <xf numFmtId="174" fontId="13" fillId="33" borderId="12" xfId="0" applyNumberFormat="1" applyFont="1" applyFill="1" applyBorder="1" applyAlignment="1">
      <alignment horizontal="center" wrapText="1"/>
    </xf>
    <xf numFmtId="174" fontId="21" fillId="33" borderId="63" xfId="0" applyNumberFormat="1" applyFont="1" applyFill="1" applyBorder="1" applyAlignment="1">
      <alignment horizontal="center" wrapText="1"/>
    </xf>
    <xf numFmtId="174" fontId="13" fillId="33" borderId="33" xfId="0" applyNumberFormat="1" applyFont="1" applyFill="1" applyBorder="1" applyAlignment="1">
      <alignment horizontal="left" wrapText="1"/>
    </xf>
    <xf numFmtId="174" fontId="21" fillId="33" borderId="10" xfId="0" applyNumberFormat="1" applyFont="1" applyFill="1" applyBorder="1" applyAlignment="1">
      <alignment horizontal="center" wrapText="1"/>
    </xf>
    <xf numFmtId="4" fontId="10" fillId="35" borderId="63" xfId="0" applyNumberFormat="1" applyFont="1" applyFill="1" applyBorder="1" applyAlignment="1">
      <alignment horizontal="center" wrapText="1"/>
    </xf>
    <xf numFmtId="0" fontId="3" fillId="0" borderId="62" xfId="0" applyFont="1" applyBorder="1" applyAlignment="1">
      <alignment/>
    </xf>
    <xf numFmtId="174" fontId="5" fillId="35" borderId="14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Alignment="1">
      <alignment/>
    </xf>
    <xf numFmtId="49" fontId="3" fillId="33" borderId="42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Alignment="1">
      <alignment horizontal="center" vertical="top" wrapText="1"/>
    </xf>
    <xf numFmtId="49" fontId="3" fillId="33" borderId="65" xfId="0" applyNumberFormat="1" applyFont="1" applyFill="1" applyBorder="1" applyAlignment="1">
      <alignment horizontal="center" vertical="center" wrapText="1"/>
    </xf>
    <xf numFmtId="49" fontId="3" fillId="33" borderId="66" xfId="0" applyNumberFormat="1" applyFont="1" applyFill="1" applyBorder="1" applyAlignment="1">
      <alignment horizontal="center" vertical="center" wrapText="1"/>
    </xf>
    <xf numFmtId="49" fontId="3" fillId="33" borderId="67" xfId="0" applyNumberFormat="1" applyFont="1" applyFill="1" applyBorder="1" applyAlignment="1">
      <alignment horizontal="center" vertical="center" wrapText="1"/>
    </xf>
    <xf numFmtId="4" fontId="3" fillId="33" borderId="68" xfId="0" applyNumberFormat="1" applyFont="1" applyFill="1" applyBorder="1" applyAlignment="1">
      <alignment horizontal="center" vertical="center" wrapText="1"/>
    </xf>
    <xf numFmtId="4" fontId="3" fillId="33" borderId="69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" fontId="3" fillId="33" borderId="70" xfId="0" applyNumberFormat="1" applyFont="1" applyFill="1" applyBorder="1" applyAlignment="1">
      <alignment horizontal="center" vertical="center" wrapText="1"/>
    </xf>
    <xf numFmtId="4" fontId="3" fillId="33" borderId="71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/>
    </xf>
    <xf numFmtId="49" fontId="3" fillId="33" borderId="43" xfId="0" applyNumberFormat="1" applyFont="1" applyFill="1" applyBorder="1" applyAlignment="1">
      <alignment horizontal="center"/>
    </xf>
    <xf numFmtId="49" fontId="9" fillId="35" borderId="63" xfId="0" applyNumberFormat="1" applyFont="1" applyFill="1" applyBorder="1" applyAlignment="1">
      <alignment horizontal="left" wrapText="1"/>
    </xf>
    <xf numFmtId="49" fontId="9" fillId="35" borderId="46" xfId="0" applyNumberFormat="1" applyFont="1" applyFill="1" applyBorder="1" applyAlignment="1">
      <alignment horizontal="left" wrapText="1"/>
    </xf>
    <xf numFmtId="49" fontId="9" fillId="35" borderId="72" xfId="0" applyNumberFormat="1" applyFont="1" applyFill="1" applyBorder="1" applyAlignment="1">
      <alignment horizontal="left" wrapText="1"/>
    </xf>
    <xf numFmtId="49" fontId="3" fillId="33" borderId="73" xfId="0" applyNumberFormat="1" applyFont="1" applyFill="1" applyBorder="1" applyAlignment="1">
      <alignment horizontal="center" vertical="center" wrapText="1"/>
    </xf>
    <xf numFmtId="49" fontId="3" fillId="33" borderId="74" xfId="0" applyNumberFormat="1" applyFont="1" applyFill="1" applyBorder="1" applyAlignment="1">
      <alignment horizontal="center" vertical="center" wrapText="1"/>
    </xf>
    <xf numFmtId="49" fontId="15" fillId="33" borderId="75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left" wrapText="1"/>
    </xf>
    <xf numFmtId="174" fontId="10" fillId="35" borderId="63" xfId="0" applyNumberFormat="1" applyFont="1" applyFill="1" applyBorder="1" applyAlignment="1">
      <alignment horizontal="left" wrapText="1"/>
    </xf>
    <xf numFmtId="174" fontId="10" fillId="35" borderId="46" xfId="0" applyNumberFormat="1" applyFont="1" applyFill="1" applyBorder="1" applyAlignment="1">
      <alignment horizontal="left" wrapText="1"/>
    </xf>
    <xf numFmtId="174" fontId="10" fillId="35" borderId="40" xfId="0" applyNumberFormat="1" applyFont="1" applyFill="1" applyBorder="1" applyAlignment="1">
      <alignment horizontal="left" wrapText="1"/>
    </xf>
    <xf numFmtId="174" fontId="10" fillId="35" borderId="47" xfId="0" applyNumberFormat="1" applyFont="1" applyFill="1" applyBorder="1" applyAlignment="1">
      <alignment horizontal="left" wrapText="1"/>
    </xf>
    <xf numFmtId="174" fontId="10" fillId="35" borderId="17" xfId="0" applyNumberFormat="1" applyFont="1" applyFill="1" applyBorder="1" applyAlignment="1">
      <alignment horizontal="left" wrapText="1"/>
    </xf>
    <xf numFmtId="49" fontId="4" fillId="33" borderId="76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61" xfId="0" applyNumberFormat="1" applyFont="1" applyFill="1" applyBorder="1" applyAlignment="1">
      <alignment horizontal="center" vertical="center" wrapText="1"/>
    </xf>
    <xf numFmtId="49" fontId="4" fillId="33" borderId="77" xfId="0" applyNumberFormat="1" applyFont="1" applyFill="1" applyBorder="1" applyAlignment="1">
      <alignment horizontal="center" vertical="center" wrapText="1"/>
    </xf>
    <xf numFmtId="49" fontId="4" fillId="33" borderId="78" xfId="0" applyNumberFormat="1" applyFont="1" applyFill="1" applyBorder="1" applyAlignment="1">
      <alignment horizontal="center" vertical="center" wrapText="1"/>
    </xf>
    <xf numFmtId="49" fontId="4" fillId="33" borderId="79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174" fontId="8" fillId="33" borderId="53" xfId="0" applyNumberFormat="1" applyFont="1" applyFill="1" applyBorder="1" applyAlignment="1">
      <alignment horizontal="center" wrapText="1"/>
    </xf>
    <xf numFmtId="174" fontId="8" fillId="33" borderId="27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/>
    </xf>
    <xf numFmtId="49" fontId="3" fillId="33" borderId="60" xfId="0" applyNumberFormat="1" applyFont="1" applyFill="1" applyBorder="1" applyAlignment="1">
      <alignment horizontal="center"/>
    </xf>
    <xf numFmtId="49" fontId="19" fillId="33" borderId="80" xfId="0" applyNumberFormat="1" applyFont="1" applyFill="1" applyBorder="1" applyAlignment="1">
      <alignment horizontal="left" wrapText="1"/>
    </xf>
    <xf numFmtId="49" fontId="19" fillId="33" borderId="81" xfId="0" applyNumberFormat="1" applyFont="1" applyFill="1" applyBorder="1" applyAlignment="1">
      <alignment horizontal="left" wrapText="1"/>
    </xf>
    <xf numFmtId="49" fontId="16" fillId="33" borderId="0" xfId="0" applyNumberFormat="1" applyFont="1" applyFill="1" applyBorder="1" applyAlignment="1">
      <alignment horizontal="center" vertical="center" wrapText="1"/>
    </xf>
    <xf numFmtId="49" fontId="4" fillId="33" borderId="63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49" fontId="4" fillId="33" borderId="72" xfId="0" applyNumberFormat="1" applyFont="1" applyFill="1" applyBorder="1" applyAlignment="1">
      <alignment horizontal="center" vertical="center" wrapText="1"/>
    </xf>
    <xf numFmtId="174" fontId="4" fillId="33" borderId="13" xfId="0" applyNumberFormat="1" applyFont="1" applyFill="1" applyBorder="1" applyAlignment="1">
      <alignment horizontal="center" vertical="center" wrapText="1"/>
    </xf>
    <xf numFmtId="174" fontId="4" fillId="33" borderId="46" xfId="0" applyNumberFormat="1" applyFont="1" applyFill="1" applyBorder="1" applyAlignment="1">
      <alignment horizontal="center" vertical="center" wrapText="1"/>
    </xf>
    <xf numFmtId="174" fontId="4" fillId="33" borderId="72" xfId="0" applyNumberFormat="1" applyFont="1" applyFill="1" applyBorder="1" applyAlignment="1">
      <alignment horizontal="center" vertical="center" wrapText="1"/>
    </xf>
    <xf numFmtId="174" fontId="10" fillId="35" borderId="13" xfId="0" applyNumberFormat="1" applyFont="1" applyFill="1" applyBorder="1" applyAlignment="1">
      <alignment horizontal="left" wrapText="1"/>
    </xf>
    <xf numFmtId="174" fontId="10" fillId="35" borderId="16" xfId="0" applyNumberFormat="1" applyFont="1" applyFill="1" applyBorder="1" applyAlignment="1">
      <alignment horizontal="left" wrapText="1"/>
    </xf>
    <xf numFmtId="174" fontId="9" fillId="33" borderId="13" xfId="0" applyNumberFormat="1" applyFont="1" applyFill="1" applyBorder="1" applyAlignment="1">
      <alignment horizontal="left" wrapText="1"/>
    </xf>
    <xf numFmtId="174" fontId="9" fillId="33" borderId="46" xfId="0" applyNumberFormat="1" applyFont="1" applyFill="1" applyBorder="1" applyAlignment="1">
      <alignment horizontal="left" wrapText="1"/>
    </xf>
    <xf numFmtId="174" fontId="4" fillId="33" borderId="13" xfId="0" applyNumberFormat="1" applyFont="1" applyFill="1" applyBorder="1" applyAlignment="1">
      <alignment horizontal="left" wrapText="1"/>
    </xf>
    <xf numFmtId="174" fontId="4" fillId="33" borderId="46" xfId="0" applyNumberFormat="1" applyFont="1" applyFill="1" applyBorder="1" applyAlignment="1">
      <alignment horizontal="left" wrapText="1"/>
    </xf>
    <xf numFmtId="49" fontId="10" fillId="33" borderId="14" xfId="0" applyNumberFormat="1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left" wrapText="1"/>
    </xf>
    <xf numFmtId="49" fontId="9" fillId="33" borderId="46" xfId="0" applyNumberFormat="1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55" xfId="0" applyNumberFormat="1" applyFont="1" applyFill="1" applyBorder="1" applyAlignment="1">
      <alignment horizontal="left" wrapText="1"/>
    </xf>
    <xf numFmtId="49" fontId="3" fillId="13" borderId="22" xfId="0" applyNumberFormat="1" applyFont="1" applyFill="1" applyBorder="1" applyAlignment="1">
      <alignment horizontal="center"/>
    </xf>
    <xf numFmtId="49" fontId="3" fillId="13" borderId="60" xfId="0" applyNumberFormat="1" applyFont="1" applyFill="1" applyBorder="1" applyAlignment="1">
      <alignment horizontal="center"/>
    </xf>
    <xf numFmtId="49" fontId="8" fillId="13" borderId="80" xfId="0" applyNumberFormat="1" applyFont="1" applyFill="1" applyBorder="1" applyAlignment="1">
      <alignment horizontal="left" wrapText="1"/>
    </xf>
    <xf numFmtId="49" fontId="8" fillId="13" borderId="81" xfId="0" applyNumberFormat="1" applyFont="1" applyFill="1" applyBorder="1" applyAlignment="1">
      <alignment horizontal="left" wrapText="1"/>
    </xf>
    <xf numFmtId="49" fontId="20" fillId="33" borderId="82" xfId="0" applyNumberFormat="1" applyFont="1" applyFill="1" applyBorder="1" applyAlignment="1">
      <alignment horizontal="center" wrapText="1"/>
    </xf>
    <xf numFmtId="49" fontId="20" fillId="33" borderId="56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left" wrapText="1"/>
    </xf>
    <xf numFmtId="49" fontId="4" fillId="33" borderId="83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20" fillId="33" borderId="37" xfId="0" applyNumberFormat="1" applyFont="1" applyFill="1" applyBorder="1" applyAlignment="1">
      <alignment horizontal="center" vertical="top" wrapText="1"/>
    </xf>
    <xf numFmtId="49" fontId="20" fillId="33" borderId="55" xfId="0" applyNumberFormat="1" applyFont="1" applyFill="1" applyBorder="1" applyAlignment="1">
      <alignment horizontal="center" vertical="top" wrapText="1"/>
    </xf>
    <xf numFmtId="49" fontId="10" fillId="33" borderId="63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left" wrapText="1"/>
    </xf>
    <xf numFmtId="49" fontId="9" fillId="33" borderId="82" xfId="0" applyNumberFormat="1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5" fillId="36" borderId="75" xfId="0" applyNumberFormat="1" applyFont="1" applyFill="1" applyBorder="1" applyAlignment="1">
      <alignment horizontal="left" wrapText="1"/>
    </xf>
    <xf numFmtId="49" fontId="15" fillId="36" borderId="27" xfId="0" applyNumberFormat="1" applyFont="1" applyFill="1" applyBorder="1" applyAlignment="1">
      <alignment horizontal="left" wrapText="1"/>
    </xf>
    <xf numFmtId="49" fontId="3" fillId="33" borderId="84" xfId="0" applyNumberFormat="1" applyFont="1" applyFill="1" applyBorder="1" applyAlignment="1">
      <alignment horizontal="center" vertical="center" wrapText="1"/>
    </xf>
    <xf numFmtId="49" fontId="3" fillId="33" borderId="85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/>
    </xf>
    <xf numFmtId="0" fontId="14" fillId="33" borderId="0" xfId="0" applyFont="1" applyFill="1" applyAlignment="1">
      <alignment horizontal="center"/>
    </xf>
    <xf numFmtId="4" fontId="3" fillId="33" borderId="51" xfId="0" applyNumberFormat="1" applyFont="1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30" zoomScaleNormal="130" zoomScalePageLayoutView="0" workbookViewId="0" topLeftCell="A25">
      <selection activeCell="A41" sqref="A41:L41"/>
    </sheetView>
  </sheetViews>
  <sheetFormatPr defaultColWidth="9.00390625" defaultRowHeight="12.75"/>
  <cols>
    <col min="1" max="1" width="6.75390625" style="26" customWidth="1"/>
    <col min="2" max="2" width="53.75390625" style="27" customWidth="1"/>
    <col min="3" max="3" width="6.25390625" style="28" customWidth="1"/>
    <col min="4" max="4" width="13.875" style="28" customWidth="1"/>
    <col min="5" max="5" width="5.75390625" style="28" customWidth="1"/>
    <col min="6" max="6" width="5.25390625" style="28" customWidth="1"/>
    <col min="7" max="7" width="8.00390625" style="28" customWidth="1"/>
    <col min="8" max="8" width="9.125" style="28" customWidth="1"/>
    <col min="9" max="9" width="8.875" style="28" customWidth="1"/>
    <col min="10" max="10" width="10.00390625" style="22" customWidth="1"/>
    <col min="11" max="11" width="8.125" style="28" customWidth="1"/>
    <col min="12" max="12" width="9.125" style="28" customWidth="1"/>
    <col min="13" max="13" width="8.875" style="28" customWidth="1"/>
    <col min="14" max="14" width="9.25390625" style="28" customWidth="1"/>
    <col min="15" max="15" width="8.00390625" style="28" customWidth="1"/>
    <col min="16" max="16" width="8.875" style="28" customWidth="1"/>
    <col min="17" max="17" width="4.25390625" style="28" hidden="1" customWidth="1"/>
    <col min="18" max="18" width="4.125" style="28" hidden="1" customWidth="1"/>
    <col min="19" max="19" width="9.125" style="28" customWidth="1"/>
    <col min="20" max="20" width="9.75390625" style="28" customWidth="1"/>
    <col min="21" max="21" width="8.625" style="22" customWidth="1"/>
    <col min="22" max="22" width="11.125" style="1" customWidth="1"/>
    <col min="23" max="16384" width="9.125" style="1" customWidth="1"/>
  </cols>
  <sheetData>
    <row r="1" spans="1:22" ht="12.75" customHeight="1">
      <c r="A1" s="204" t="s">
        <v>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 ht="12.7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2" ht="12.7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ht="14.2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1:22" ht="27.75" customHeight="1" thickTop="1">
      <c r="A6" s="219" t="s">
        <v>0</v>
      </c>
      <c r="B6" s="202" t="s">
        <v>20</v>
      </c>
      <c r="C6" s="202" t="s">
        <v>1</v>
      </c>
      <c r="D6" s="202" t="s">
        <v>2</v>
      </c>
      <c r="E6" s="202" t="s">
        <v>3</v>
      </c>
      <c r="F6" s="202" t="s">
        <v>26</v>
      </c>
      <c r="G6" s="205" t="s">
        <v>34</v>
      </c>
      <c r="H6" s="206"/>
      <c r="I6" s="207"/>
      <c r="J6" s="212" t="s">
        <v>19</v>
      </c>
      <c r="K6" s="205" t="s">
        <v>101</v>
      </c>
      <c r="L6" s="206"/>
      <c r="M6" s="207"/>
      <c r="N6" s="35" t="s">
        <v>56</v>
      </c>
      <c r="O6" s="205" t="s">
        <v>102</v>
      </c>
      <c r="P6" s="206"/>
      <c r="Q6" s="206"/>
      <c r="R6" s="206"/>
      <c r="S6" s="207"/>
      <c r="T6" s="35" t="s">
        <v>56</v>
      </c>
      <c r="U6" s="208" t="s">
        <v>68</v>
      </c>
      <c r="V6" s="210" t="s">
        <v>69</v>
      </c>
    </row>
    <row r="7" spans="1:22" ht="13.5" thickBot="1">
      <c r="A7" s="220"/>
      <c r="B7" s="203"/>
      <c r="C7" s="203"/>
      <c r="D7" s="203"/>
      <c r="E7" s="203"/>
      <c r="F7" s="203"/>
      <c r="G7" s="65" t="s">
        <v>57</v>
      </c>
      <c r="H7" s="65" t="s">
        <v>18</v>
      </c>
      <c r="I7" s="40" t="s">
        <v>59</v>
      </c>
      <c r="J7" s="213"/>
      <c r="K7" s="65" t="s">
        <v>57</v>
      </c>
      <c r="L7" s="65" t="s">
        <v>18</v>
      </c>
      <c r="M7" s="40" t="s">
        <v>59</v>
      </c>
      <c r="N7" s="34"/>
      <c r="O7" s="198" t="s">
        <v>57</v>
      </c>
      <c r="P7" s="198" t="s">
        <v>18</v>
      </c>
      <c r="Q7" s="198" t="s">
        <v>18</v>
      </c>
      <c r="R7" s="40" t="s">
        <v>30</v>
      </c>
      <c r="S7" s="40" t="s">
        <v>59</v>
      </c>
      <c r="T7" s="34"/>
      <c r="U7" s="209"/>
      <c r="V7" s="211"/>
    </row>
    <row r="8" spans="1:22" ht="17.25" thickBot="1" thickTop="1">
      <c r="A8" s="29" t="s">
        <v>14</v>
      </c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  <c r="V8" s="53"/>
    </row>
    <row r="9" spans="1:22" ht="15.75">
      <c r="A9" s="21" t="s">
        <v>8</v>
      </c>
      <c r="B9" s="231" t="s">
        <v>29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3"/>
      <c r="V9" s="53"/>
    </row>
    <row r="10" spans="1:22" ht="35.25" customHeight="1">
      <c r="A10" s="214" t="s">
        <v>15</v>
      </c>
      <c r="B10" s="73" t="s">
        <v>73</v>
      </c>
      <c r="C10" s="4"/>
      <c r="D10" s="4"/>
      <c r="E10" s="4"/>
      <c r="F10" s="4"/>
      <c r="G10" s="6"/>
      <c r="H10" s="6"/>
      <c r="I10" s="6"/>
      <c r="J10" s="1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99" t="s">
        <v>106</v>
      </c>
    </row>
    <row r="11" spans="1:22" ht="21" customHeight="1">
      <c r="A11" s="215"/>
      <c r="B11" s="74" t="s">
        <v>31</v>
      </c>
      <c r="C11" s="31" t="s">
        <v>6</v>
      </c>
      <c r="D11" s="31" t="s">
        <v>66</v>
      </c>
      <c r="E11" s="31" t="s">
        <v>21</v>
      </c>
      <c r="F11" s="31" t="s">
        <v>27</v>
      </c>
      <c r="G11" s="46">
        <f>49.1+0.6</f>
        <v>49.7</v>
      </c>
      <c r="H11" s="6">
        <v>0</v>
      </c>
      <c r="I11" s="6">
        <v>0</v>
      </c>
      <c r="J11" s="17">
        <f aca="true" t="shared" si="0" ref="J11:J16">G11+H11+I11</f>
        <v>49.7</v>
      </c>
      <c r="K11" s="46">
        <f>49.1+0.6</f>
        <v>49.7</v>
      </c>
      <c r="L11" s="6">
        <v>0</v>
      </c>
      <c r="M11" s="6">
        <v>0</v>
      </c>
      <c r="N11" s="6">
        <f>SUM(K11:M11)</f>
        <v>49.7</v>
      </c>
      <c r="O11" s="6">
        <v>0</v>
      </c>
      <c r="P11" s="6">
        <v>0</v>
      </c>
      <c r="Q11" s="6"/>
      <c r="R11" s="6"/>
      <c r="S11" s="6">
        <v>0</v>
      </c>
      <c r="T11" s="6">
        <f>SUM(O11:S11)</f>
        <v>0</v>
      </c>
      <c r="U11" s="6">
        <f aca="true" t="shared" si="1" ref="U11:U17">N11-T11</f>
        <v>49.7</v>
      </c>
      <c r="V11" s="200"/>
    </row>
    <row r="12" spans="1:22" ht="20.25" customHeight="1">
      <c r="A12" s="215"/>
      <c r="B12" s="76" t="s">
        <v>32</v>
      </c>
      <c r="C12" s="32" t="s">
        <v>6</v>
      </c>
      <c r="D12" s="32" t="s">
        <v>66</v>
      </c>
      <c r="E12" s="32" t="s">
        <v>21</v>
      </c>
      <c r="F12" s="32" t="s">
        <v>27</v>
      </c>
      <c r="G12" s="47">
        <f>525.9-165.9</f>
        <v>360</v>
      </c>
      <c r="H12" s="6">
        <v>0</v>
      </c>
      <c r="I12" s="6">
        <v>0</v>
      </c>
      <c r="J12" s="17">
        <f t="shared" si="0"/>
        <v>360</v>
      </c>
      <c r="K12" s="47">
        <f>525.9-165.9</f>
        <v>360</v>
      </c>
      <c r="L12" s="6">
        <v>0</v>
      </c>
      <c r="M12" s="6">
        <v>0</v>
      </c>
      <c r="N12" s="6">
        <f>SUM(K12:M12)</f>
        <v>360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f>SUM(O12:S12)</f>
        <v>0</v>
      </c>
      <c r="U12" s="6">
        <f t="shared" si="1"/>
        <v>360</v>
      </c>
      <c r="V12" s="200"/>
    </row>
    <row r="13" spans="1:22" ht="15.75" customHeight="1">
      <c r="A13" s="66"/>
      <c r="B13" s="76" t="s">
        <v>33</v>
      </c>
      <c r="C13" s="32" t="s">
        <v>6</v>
      </c>
      <c r="D13" s="32" t="s">
        <v>66</v>
      </c>
      <c r="E13" s="32" t="s">
        <v>21</v>
      </c>
      <c r="F13" s="32" t="s">
        <v>27</v>
      </c>
      <c r="G13" s="47">
        <f>638.1-475.8</f>
        <v>162.3</v>
      </c>
      <c r="H13" s="6">
        <v>7068.4</v>
      </c>
      <c r="I13" s="6">
        <v>0</v>
      </c>
      <c r="J13" s="17">
        <f t="shared" si="0"/>
        <v>7230.7</v>
      </c>
      <c r="K13" s="47">
        <f>638.1-475.8</f>
        <v>162.3</v>
      </c>
      <c r="L13" s="6">
        <v>7068.4</v>
      </c>
      <c r="M13" s="6">
        <v>0</v>
      </c>
      <c r="N13" s="6">
        <f>SUM(K13:M13)</f>
        <v>7230.7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f>SUM(O13:S13)</f>
        <v>0</v>
      </c>
      <c r="U13" s="6">
        <f t="shared" si="1"/>
        <v>7230.7</v>
      </c>
      <c r="V13" s="200"/>
    </row>
    <row r="14" spans="1:22" ht="15.75" customHeight="1">
      <c r="A14" s="66"/>
      <c r="B14" s="221" t="s">
        <v>75</v>
      </c>
      <c r="C14" s="32" t="s">
        <v>6</v>
      </c>
      <c r="D14" s="32" t="s">
        <v>66</v>
      </c>
      <c r="E14" s="32" t="s">
        <v>21</v>
      </c>
      <c r="F14" s="32" t="s">
        <v>76</v>
      </c>
      <c r="G14" s="47">
        <v>0</v>
      </c>
      <c r="H14" s="6">
        <v>4043.2</v>
      </c>
      <c r="I14" s="6">
        <v>0</v>
      </c>
      <c r="J14" s="17">
        <f t="shared" si="0"/>
        <v>4043.2</v>
      </c>
      <c r="K14" s="47">
        <v>0</v>
      </c>
      <c r="L14" s="6">
        <v>4043.2</v>
      </c>
      <c r="M14" s="6">
        <v>0</v>
      </c>
      <c r="N14" s="6">
        <f>SUM(K14:M14)</f>
        <v>4043.2</v>
      </c>
      <c r="O14" s="6">
        <v>0</v>
      </c>
      <c r="P14" s="6">
        <v>0</v>
      </c>
      <c r="Q14" s="6"/>
      <c r="R14" s="6"/>
      <c r="S14" s="6">
        <v>0</v>
      </c>
      <c r="T14" s="6">
        <v>0</v>
      </c>
      <c r="U14" s="6">
        <f t="shared" si="1"/>
        <v>4043.2</v>
      </c>
      <c r="V14" s="200"/>
    </row>
    <row r="15" spans="1:22" ht="15.75" customHeight="1">
      <c r="A15" s="66"/>
      <c r="B15" s="222"/>
      <c r="C15" s="48" t="s">
        <v>6</v>
      </c>
      <c r="D15" s="48" t="s">
        <v>77</v>
      </c>
      <c r="E15" s="48" t="s">
        <v>21</v>
      </c>
      <c r="F15" s="48" t="s">
        <v>76</v>
      </c>
      <c r="G15" s="49">
        <v>641.1</v>
      </c>
      <c r="H15" s="6">
        <v>10277.1</v>
      </c>
      <c r="I15" s="6">
        <v>9874</v>
      </c>
      <c r="J15" s="17">
        <f t="shared" si="0"/>
        <v>20792.2</v>
      </c>
      <c r="K15" s="49">
        <v>641.1</v>
      </c>
      <c r="L15" s="6">
        <v>10277.1</v>
      </c>
      <c r="M15" s="6">
        <v>9874</v>
      </c>
      <c r="N15" s="17">
        <f>K15+L15+M15</f>
        <v>20792.2</v>
      </c>
      <c r="O15" s="49">
        <v>641.1</v>
      </c>
      <c r="P15" s="6">
        <v>10277.1</v>
      </c>
      <c r="Q15" s="6">
        <v>9874</v>
      </c>
      <c r="R15" s="17">
        <f>O15+P15+Q15</f>
        <v>20792.2</v>
      </c>
      <c r="S15" s="6">
        <v>9874</v>
      </c>
      <c r="T15" s="17">
        <f>O15+P15+S15</f>
        <v>20792.2</v>
      </c>
      <c r="U15" s="6">
        <f t="shared" si="1"/>
        <v>0</v>
      </c>
      <c r="V15" s="200"/>
    </row>
    <row r="16" spans="1:22" ht="14.25" thickBot="1">
      <c r="A16" s="7"/>
      <c r="B16" s="8" t="s">
        <v>28</v>
      </c>
      <c r="C16" s="5"/>
      <c r="D16" s="9"/>
      <c r="E16" s="10"/>
      <c r="F16" s="10"/>
      <c r="G16" s="44">
        <f>G11+G12+G13+G14+G15</f>
        <v>1213.1</v>
      </c>
      <c r="H16" s="44">
        <f>H11+H12+H13+H14+H15</f>
        <v>21388.699999999997</v>
      </c>
      <c r="I16" s="44">
        <f>I11+I12+I13+I14+I15</f>
        <v>9874</v>
      </c>
      <c r="J16" s="44">
        <f t="shared" si="0"/>
        <v>32475.799999999996</v>
      </c>
      <c r="K16" s="44">
        <f aca="true" t="shared" si="2" ref="K16:T16">K11+K12+K13+K14+K15</f>
        <v>1213.1</v>
      </c>
      <c r="L16" s="44">
        <f t="shared" si="2"/>
        <v>21388.699999999997</v>
      </c>
      <c r="M16" s="44">
        <f t="shared" si="2"/>
        <v>9874</v>
      </c>
      <c r="N16" s="44">
        <f t="shared" si="2"/>
        <v>32475.8</v>
      </c>
      <c r="O16" s="44">
        <f t="shared" si="2"/>
        <v>641.1</v>
      </c>
      <c r="P16" s="44">
        <f t="shared" si="2"/>
        <v>10277.1</v>
      </c>
      <c r="Q16" s="44">
        <f t="shared" si="2"/>
        <v>9874</v>
      </c>
      <c r="R16" s="44">
        <f t="shared" si="2"/>
        <v>20792.2</v>
      </c>
      <c r="S16" s="44">
        <f t="shared" si="2"/>
        <v>9874</v>
      </c>
      <c r="T16" s="44">
        <f t="shared" si="2"/>
        <v>20792.2</v>
      </c>
      <c r="U16" s="44">
        <f t="shared" si="1"/>
        <v>11683.599999999999</v>
      </c>
      <c r="V16" s="201"/>
    </row>
    <row r="17" spans="1:22" ht="16.5" customHeight="1" thickBot="1">
      <c r="A17" s="64"/>
      <c r="B17" s="216" t="s">
        <v>35</v>
      </c>
      <c r="C17" s="217"/>
      <c r="D17" s="217"/>
      <c r="E17" s="218"/>
      <c r="F17" s="67"/>
      <c r="G17" s="170">
        <f aca="true" t="shared" si="3" ref="G17:T17">G16</f>
        <v>1213.1</v>
      </c>
      <c r="H17" s="170">
        <f t="shared" si="3"/>
        <v>21388.699999999997</v>
      </c>
      <c r="I17" s="170">
        <f t="shared" si="3"/>
        <v>9874</v>
      </c>
      <c r="J17" s="170">
        <f t="shared" si="3"/>
        <v>32475.799999999996</v>
      </c>
      <c r="K17" s="170">
        <f t="shared" si="3"/>
        <v>1213.1</v>
      </c>
      <c r="L17" s="170">
        <f t="shared" si="3"/>
        <v>21388.699999999997</v>
      </c>
      <c r="M17" s="170">
        <f t="shared" si="3"/>
        <v>9874</v>
      </c>
      <c r="N17" s="170">
        <f t="shared" si="3"/>
        <v>32475.8</v>
      </c>
      <c r="O17" s="170">
        <f t="shared" si="3"/>
        <v>641.1</v>
      </c>
      <c r="P17" s="170">
        <f t="shared" si="3"/>
        <v>10277.1</v>
      </c>
      <c r="Q17" s="170">
        <f t="shared" si="3"/>
        <v>9874</v>
      </c>
      <c r="R17" s="170">
        <f t="shared" si="3"/>
        <v>20792.2</v>
      </c>
      <c r="S17" s="170">
        <f t="shared" si="3"/>
        <v>9874</v>
      </c>
      <c r="T17" s="170">
        <f t="shared" si="3"/>
        <v>20792.2</v>
      </c>
      <c r="U17" s="196">
        <f t="shared" si="1"/>
        <v>11683.599999999999</v>
      </c>
      <c r="V17" s="195"/>
    </row>
    <row r="18" spans="1:22" ht="16.5" thickBot="1">
      <c r="A18" s="58" t="s">
        <v>16</v>
      </c>
      <c r="B18" s="243" t="s">
        <v>7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5"/>
      <c r="V18" s="53"/>
    </row>
    <row r="19" spans="1:22" ht="16.5" thickBot="1">
      <c r="A19" s="12" t="s">
        <v>5</v>
      </c>
      <c r="B19" s="243" t="s">
        <v>23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5"/>
      <c r="V19" s="60"/>
    </row>
    <row r="20" spans="1:22" s="2" customFormat="1" ht="15.75" customHeight="1" thickBot="1">
      <c r="A20" s="59" t="s">
        <v>24</v>
      </c>
      <c r="B20" s="243" t="s">
        <v>10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5"/>
      <c r="V20" s="57"/>
    </row>
    <row r="21" spans="1:22" s="2" customFormat="1" ht="30.75" customHeight="1">
      <c r="A21" s="69" t="s">
        <v>36</v>
      </c>
      <c r="B21" s="173" t="s">
        <v>67</v>
      </c>
      <c r="C21" s="6" t="s">
        <v>11</v>
      </c>
      <c r="D21" s="174" t="s">
        <v>60</v>
      </c>
      <c r="E21" s="6" t="s">
        <v>22</v>
      </c>
      <c r="F21" s="6" t="s">
        <v>25</v>
      </c>
      <c r="G21" s="17">
        <v>111.8</v>
      </c>
      <c r="H21" s="6">
        <v>857.5</v>
      </c>
      <c r="I21" s="17">
        <v>260.5</v>
      </c>
      <c r="J21" s="17">
        <f>G21+H21+I21</f>
        <v>1229.8</v>
      </c>
      <c r="K21" s="187">
        <v>111.8</v>
      </c>
      <c r="L21" s="6">
        <v>857.5</v>
      </c>
      <c r="M21" s="17">
        <v>260.5</v>
      </c>
      <c r="N21" s="17">
        <f>K21+L21+M21</f>
        <v>1229.8</v>
      </c>
      <c r="O21" s="17">
        <v>111.8</v>
      </c>
      <c r="P21" s="6">
        <v>857.5</v>
      </c>
      <c r="Q21" s="17">
        <v>260.5</v>
      </c>
      <c r="R21" s="17">
        <f>O21+P21+Q21</f>
        <v>1229.8</v>
      </c>
      <c r="S21" s="17">
        <v>260.5</v>
      </c>
      <c r="T21" s="51">
        <f>O21+P21+S21</f>
        <v>1229.8</v>
      </c>
      <c r="U21" s="6">
        <f aca="true" t="shared" si="4" ref="U21:U32">N21-T21</f>
        <v>0</v>
      </c>
      <c r="V21" s="56"/>
    </row>
    <row r="22" spans="1:22" s="2" customFormat="1" ht="35.25" customHeight="1">
      <c r="A22" s="69" t="s">
        <v>37</v>
      </c>
      <c r="B22" s="173" t="s">
        <v>40</v>
      </c>
      <c r="C22" s="6" t="s">
        <v>11</v>
      </c>
      <c r="D22" s="174" t="s">
        <v>62</v>
      </c>
      <c r="E22" s="6" t="s">
        <v>22</v>
      </c>
      <c r="F22" s="6" t="s">
        <v>25</v>
      </c>
      <c r="G22" s="17">
        <v>538.2</v>
      </c>
      <c r="H22" s="6">
        <v>4128</v>
      </c>
      <c r="I22" s="17">
        <v>1254</v>
      </c>
      <c r="J22" s="17">
        <f>G22+H22+I22</f>
        <v>5920.2</v>
      </c>
      <c r="K22" s="187">
        <v>538.2</v>
      </c>
      <c r="L22" s="17">
        <v>4128</v>
      </c>
      <c r="M22" s="17">
        <v>1254</v>
      </c>
      <c r="N22" s="17">
        <f>K22+L22+M22</f>
        <v>5920.2</v>
      </c>
      <c r="O22" s="17">
        <v>0</v>
      </c>
      <c r="P22" s="17">
        <f aca="true" t="shared" si="5" ref="P22:S24">250-111.8-138.2</f>
        <v>0</v>
      </c>
      <c r="Q22" s="17"/>
      <c r="R22" s="17"/>
      <c r="S22" s="17">
        <v>0</v>
      </c>
      <c r="T22" s="51">
        <f>O22+P22+S22</f>
        <v>0</v>
      </c>
      <c r="U22" s="6">
        <f t="shared" si="4"/>
        <v>5920.2</v>
      </c>
      <c r="V22" s="183" t="s">
        <v>103</v>
      </c>
    </row>
    <row r="23" spans="1:22" s="2" customFormat="1" ht="28.5" customHeight="1">
      <c r="A23" s="70" t="s">
        <v>39</v>
      </c>
      <c r="B23" s="175" t="s">
        <v>41</v>
      </c>
      <c r="C23" s="6" t="s">
        <v>11</v>
      </c>
      <c r="D23" s="174" t="s">
        <v>38</v>
      </c>
      <c r="E23" s="6" t="s">
        <v>22</v>
      </c>
      <c r="F23" s="6" t="s">
        <v>25</v>
      </c>
      <c r="G23" s="17">
        <f>200-200</f>
        <v>0</v>
      </c>
      <c r="H23" s="17">
        <f>250-111.8-138.2</f>
        <v>0</v>
      </c>
      <c r="I23" s="17">
        <f>250-111.8-138.2</f>
        <v>0</v>
      </c>
      <c r="J23" s="17">
        <f>G23+H23+I23</f>
        <v>0</v>
      </c>
      <c r="K23" s="187">
        <f>200-200</f>
        <v>0</v>
      </c>
      <c r="L23" s="17">
        <f>250-111.8-138.2</f>
        <v>0</v>
      </c>
      <c r="M23" s="17">
        <f>250-111.8-138.2</f>
        <v>0</v>
      </c>
      <c r="N23" s="17">
        <f>K23</f>
        <v>0</v>
      </c>
      <c r="O23" s="17">
        <f>200-200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51">
        <f>O23</f>
        <v>0</v>
      </c>
      <c r="U23" s="6">
        <f t="shared" si="4"/>
        <v>0</v>
      </c>
      <c r="V23" s="54"/>
    </row>
    <row r="24" spans="1:22" s="2" customFormat="1" ht="30.75" customHeight="1" thickBot="1">
      <c r="A24" s="70" t="s">
        <v>42</v>
      </c>
      <c r="B24" s="175" t="s">
        <v>43</v>
      </c>
      <c r="C24" s="6" t="s">
        <v>11</v>
      </c>
      <c r="D24" s="174" t="s">
        <v>38</v>
      </c>
      <c r="E24" s="6" t="s">
        <v>22</v>
      </c>
      <c r="F24" s="6" t="s">
        <v>25</v>
      </c>
      <c r="G24" s="17">
        <f>100-88.2-11.8</f>
        <v>0</v>
      </c>
      <c r="H24" s="17">
        <f>250-111.8-138.2</f>
        <v>0</v>
      </c>
      <c r="I24" s="17">
        <f>250-111.8-138.2</f>
        <v>0</v>
      </c>
      <c r="J24" s="17">
        <f>G24+H24+I24</f>
        <v>0</v>
      </c>
      <c r="K24" s="187">
        <f>100-88.2-11.8</f>
        <v>0</v>
      </c>
      <c r="L24" s="17">
        <f>250-111.8-138.2</f>
        <v>0</v>
      </c>
      <c r="M24" s="17">
        <f>250-111.8-138.2</f>
        <v>0</v>
      </c>
      <c r="N24" s="17">
        <f>K24</f>
        <v>0</v>
      </c>
      <c r="O24" s="17">
        <f>100-88.2-11.8</f>
        <v>0</v>
      </c>
      <c r="P24" s="17">
        <f t="shared" si="5"/>
        <v>0</v>
      </c>
      <c r="Q24" s="17">
        <f t="shared" si="5"/>
        <v>0</v>
      </c>
      <c r="R24" s="17">
        <f t="shared" si="5"/>
        <v>0</v>
      </c>
      <c r="S24" s="17">
        <f t="shared" si="5"/>
        <v>0</v>
      </c>
      <c r="T24" s="51">
        <f>O24</f>
        <v>0</v>
      </c>
      <c r="U24" s="6">
        <f t="shared" si="4"/>
        <v>0</v>
      </c>
      <c r="V24" s="54"/>
    </row>
    <row r="25" spans="1:22" s="2" customFormat="1" ht="15.75" customHeight="1" thickBot="1">
      <c r="A25" s="63"/>
      <c r="B25" s="223" t="s">
        <v>12</v>
      </c>
      <c r="C25" s="224"/>
      <c r="D25" s="224"/>
      <c r="E25" s="224"/>
      <c r="F25" s="176"/>
      <c r="G25" s="170">
        <f>G21+G22</f>
        <v>650</v>
      </c>
      <c r="H25" s="170">
        <f>H21+H22</f>
        <v>4985.5</v>
      </c>
      <c r="I25" s="170">
        <f>I21+I22</f>
        <v>1514.5</v>
      </c>
      <c r="J25" s="170">
        <f>G25+H25+I25</f>
        <v>7150</v>
      </c>
      <c r="K25" s="170">
        <f>K21+K22</f>
        <v>650</v>
      </c>
      <c r="L25" s="170">
        <f>L21+L22</f>
        <v>4985.5</v>
      </c>
      <c r="M25" s="170">
        <f>M21+M22</f>
        <v>1514.5</v>
      </c>
      <c r="N25" s="170">
        <f>K25+L25+M25</f>
        <v>7150</v>
      </c>
      <c r="O25" s="170">
        <f>O21+O22</f>
        <v>111.8</v>
      </c>
      <c r="P25" s="170">
        <f>P21+P22</f>
        <v>857.5</v>
      </c>
      <c r="Q25" s="170" t="e">
        <f>#REF!+#REF!+Q23+Q24</f>
        <v>#REF!</v>
      </c>
      <c r="R25" s="170" t="e">
        <f>#REF!+#REF!+R23+R24</f>
        <v>#REF!</v>
      </c>
      <c r="S25" s="170">
        <f>S21+S22</f>
        <v>260.5</v>
      </c>
      <c r="T25" s="170">
        <f>O25+P25+S25</f>
        <v>1229.8</v>
      </c>
      <c r="U25" s="194">
        <f t="shared" si="4"/>
        <v>5920.2</v>
      </c>
      <c r="V25" s="54"/>
    </row>
    <row r="26" spans="1:22" s="2" customFormat="1" ht="15.75" customHeight="1" thickBot="1">
      <c r="A26" s="33" t="s">
        <v>46</v>
      </c>
      <c r="B26" s="246" t="s">
        <v>45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8"/>
      <c r="V26" s="54"/>
    </row>
    <row r="27" spans="1:22" s="2" customFormat="1" ht="15.75" customHeight="1">
      <c r="A27" s="234" t="s">
        <v>48</v>
      </c>
      <c r="B27" s="236" t="s">
        <v>49</v>
      </c>
      <c r="C27" s="177" t="s">
        <v>6</v>
      </c>
      <c r="D27" s="38" t="s">
        <v>58</v>
      </c>
      <c r="E27" s="177" t="s">
        <v>22</v>
      </c>
      <c r="F27" s="177" t="s">
        <v>25</v>
      </c>
      <c r="G27" s="17">
        <f aca="true" t="shared" si="6" ref="G27:O27">200-200</f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  <c r="K27" s="17">
        <f t="shared" si="6"/>
        <v>0</v>
      </c>
      <c r="L27" s="17">
        <f t="shared" si="6"/>
        <v>0</v>
      </c>
      <c r="M27" s="17">
        <f t="shared" si="6"/>
        <v>0</v>
      </c>
      <c r="N27" s="17">
        <f t="shared" si="6"/>
        <v>0</v>
      </c>
      <c r="O27" s="17">
        <f t="shared" si="6"/>
        <v>0</v>
      </c>
      <c r="P27" s="17">
        <f>250-111.8-138.2</f>
        <v>0</v>
      </c>
      <c r="Q27" s="188"/>
      <c r="R27" s="188"/>
      <c r="S27" s="17">
        <f>200-200</f>
        <v>0</v>
      </c>
      <c r="T27" s="52">
        <f>P27</f>
        <v>0</v>
      </c>
      <c r="U27" s="6">
        <f t="shared" si="4"/>
        <v>0</v>
      </c>
      <c r="V27" s="199" t="s">
        <v>104</v>
      </c>
    </row>
    <row r="28" spans="1:22" s="2" customFormat="1" ht="17.25" customHeight="1">
      <c r="A28" s="235"/>
      <c r="B28" s="237"/>
      <c r="C28" s="177" t="s">
        <v>6</v>
      </c>
      <c r="D28" s="38" t="s">
        <v>47</v>
      </c>
      <c r="E28" s="177" t="s">
        <v>22</v>
      </c>
      <c r="F28" s="177" t="s">
        <v>25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17">
        <f>250-111.8-138.2</f>
        <v>0</v>
      </c>
      <c r="M28" s="17">
        <f>250-111.8-138.2</f>
        <v>0</v>
      </c>
      <c r="N28" s="38">
        <f>K28</f>
        <v>0</v>
      </c>
      <c r="O28" s="17">
        <f>200-200</f>
        <v>0</v>
      </c>
      <c r="P28" s="17">
        <f>250-111.8-138.2</f>
        <v>0</v>
      </c>
      <c r="Q28" s="17">
        <f>250-111.8-138.2</f>
        <v>0</v>
      </c>
      <c r="R28" s="17">
        <f>250-111.8-138.2</f>
        <v>0</v>
      </c>
      <c r="S28" s="17">
        <f>250-111.8-138.2</f>
        <v>0</v>
      </c>
      <c r="T28" s="52">
        <f>O28</f>
        <v>0</v>
      </c>
      <c r="U28" s="6">
        <f t="shared" si="4"/>
        <v>0</v>
      </c>
      <c r="V28" s="200"/>
    </row>
    <row r="29" spans="1:22" s="2" customFormat="1" ht="27" customHeight="1">
      <c r="A29" s="68" t="s">
        <v>92</v>
      </c>
      <c r="B29" s="186" t="s">
        <v>93</v>
      </c>
      <c r="C29" s="36" t="s">
        <v>6</v>
      </c>
      <c r="D29" s="36" t="s">
        <v>47</v>
      </c>
      <c r="E29" s="36" t="s">
        <v>22</v>
      </c>
      <c r="F29" s="36" t="s">
        <v>25</v>
      </c>
      <c r="G29" s="17">
        <f>286-1.4</f>
        <v>284.6</v>
      </c>
      <c r="H29" s="17">
        <v>2573.7</v>
      </c>
      <c r="I29" s="17">
        <f>200-200</f>
        <v>0</v>
      </c>
      <c r="J29" s="17">
        <f>G29+H29+I29</f>
        <v>2858.2999999999997</v>
      </c>
      <c r="K29" s="17">
        <f>286-1.4</f>
        <v>284.6</v>
      </c>
      <c r="L29" s="17">
        <v>2573.7</v>
      </c>
      <c r="M29" s="17">
        <f>200-200</f>
        <v>0</v>
      </c>
      <c r="N29" s="17">
        <f>K29+L29+M29</f>
        <v>2858.2999999999997</v>
      </c>
      <c r="O29" s="17">
        <f>286-1.4</f>
        <v>284.6</v>
      </c>
      <c r="P29" s="17">
        <v>2573.7</v>
      </c>
      <c r="Q29" s="17">
        <f>200-200</f>
        <v>0</v>
      </c>
      <c r="R29" s="17">
        <f>O29+P29+Q29</f>
        <v>2858.2999999999997</v>
      </c>
      <c r="S29" s="17">
        <v>0</v>
      </c>
      <c r="T29" s="52">
        <f>O29+P29+S29</f>
        <v>2858.2999999999997</v>
      </c>
      <c r="U29" s="6">
        <f t="shared" si="4"/>
        <v>0</v>
      </c>
      <c r="V29" s="200"/>
    </row>
    <row r="30" spans="1:22" s="2" customFormat="1" ht="25.5" customHeight="1">
      <c r="A30" s="68" t="s">
        <v>94</v>
      </c>
      <c r="B30" s="186" t="s">
        <v>95</v>
      </c>
      <c r="C30" s="184" t="s">
        <v>6</v>
      </c>
      <c r="D30" s="184" t="s">
        <v>47</v>
      </c>
      <c r="E30" s="184" t="s">
        <v>22</v>
      </c>
      <c r="F30" s="184" t="s">
        <v>25</v>
      </c>
      <c r="G30" s="38">
        <v>239.1</v>
      </c>
      <c r="H30" s="38">
        <v>2152.4</v>
      </c>
      <c r="I30" s="38">
        <f>200-200</f>
        <v>0</v>
      </c>
      <c r="J30" s="17">
        <f>G30+H30+I30</f>
        <v>2391.5</v>
      </c>
      <c r="K30" s="38">
        <v>239.1</v>
      </c>
      <c r="L30" s="17">
        <v>2152.4</v>
      </c>
      <c r="M30" s="17">
        <f>200-200</f>
        <v>0</v>
      </c>
      <c r="N30" s="17">
        <f>K30+L30+M30</f>
        <v>2391.5</v>
      </c>
      <c r="O30" s="17">
        <v>239.1</v>
      </c>
      <c r="P30" s="17">
        <v>2152.4</v>
      </c>
      <c r="Q30" s="188">
        <f>200-200</f>
        <v>0</v>
      </c>
      <c r="R30" s="188"/>
      <c r="S30" s="17">
        <v>0</v>
      </c>
      <c r="T30" s="52">
        <f>O30+P30+S30</f>
        <v>2391.5</v>
      </c>
      <c r="U30" s="6">
        <f t="shared" si="4"/>
        <v>0</v>
      </c>
      <c r="V30" s="200"/>
    </row>
    <row r="31" spans="1:22" s="2" customFormat="1" ht="14.25" customHeight="1">
      <c r="A31" s="238" t="s">
        <v>96</v>
      </c>
      <c r="B31" s="240" t="s">
        <v>97</v>
      </c>
      <c r="C31" s="31" t="s">
        <v>6</v>
      </c>
      <c r="D31" s="31" t="s">
        <v>98</v>
      </c>
      <c r="E31" s="31" t="s">
        <v>22</v>
      </c>
      <c r="F31" s="31" t="s">
        <v>25</v>
      </c>
      <c r="G31" s="17">
        <v>0</v>
      </c>
      <c r="H31" s="17">
        <v>6878.7</v>
      </c>
      <c r="I31" s="17">
        <v>0</v>
      </c>
      <c r="J31" s="17">
        <f>G31+H31+I31</f>
        <v>6878.7</v>
      </c>
      <c r="K31" s="17">
        <v>0</v>
      </c>
      <c r="L31" s="17">
        <v>6878.7</v>
      </c>
      <c r="M31" s="17">
        <v>0</v>
      </c>
      <c r="N31" s="17">
        <f>K31+L31+M31</f>
        <v>6878.7</v>
      </c>
      <c r="O31" s="17">
        <v>0</v>
      </c>
      <c r="P31" s="17">
        <v>0</v>
      </c>
      <c r="Q31" s="17"/>
      <c r="R31" s="17"/>
      <c r="S31" s="17">
        <v>0</v>
      </c>
      <c r="T31" s="52">
        <v>0</v>
      </c>
      <c r="U31" s="6">
        <f t="shared" si="4"/>
        <v>6878.7</v>
      </c>
      <c r="V31" s="200"/>
    </row>
    <row r="32" spans="1:22" s="2" customFormat="1" ht="16.5" customHeight="1" thickBot="1">
      <c r="A32" s="239"/>
      <c r="B32" s="241"/>
      <c r="C32" s="185" t="s">
        <v>6</v>
      </c>
      <c r="D32" s="185" t="s">
        <v>99</v>
      </c>
      <c r="E32" s="185" t="s">
        <v>22</v>
      </c>
      <c r="F32" s="185" t="s">
        <v>25</v>
      </c>
      <c r="G32" s="38">
        <v>393.3</v>
      </c>
      <c r="H32" s="38">
        <v>0</v>
      </c>
      <c r="I32" s="38">
        <v>0</v>
      </c>
      <c r="J32" s="17">
        <f>G32+H32+I32</f>
        <v>393.3</v>
      </c>
      <c r="K32" s="38">
        <v>393.3</v>
      </c>
      <c r="L32" s="17">
        <v>0</v>
      </c>
      <c r="M32" s="17">
        <v>0</v>
      </c>
      <c r="N32" s="17">
        <f>K32+L32+M32</f>
        <v>393.3</v>
      </c>
      <c r="O32" s="17">
        <v>0</v>
      </c>
      <c r="P32" s="17">
        <v>0</v>
      </c>
      <c r="Q32" s="188"/>
      <c r="R32" s="188"/>
      <c r="S32" s="17">
        <v>0</v>
      </c>
      <c r="T32" s="52">
        <v>0</v>
      </c>
      <c r="U32" s="6">
        <f t="shared" si="4"/>
        <v>393.3</v>
      </c>
      <c r="V32" s="200"/>
    </row>
    <row r="33" spans="1:22" s="2" customFormat="1" ht="15.75" customHeight="1" thickBot="1">
      <c r="A33" s="62"/>
      <c r="B33" s="225" t="s">
        <v>28</v>
      </c>
      <c r="C33" s="226"/>
      <c r="D33" s="226"/>
      <c r="E33" s="227"/>
      <c r="F33" s="178"/>
      <c r="G33" s="170">
        <f aca="true" t="shared" si="7" ref="G33:N33">G27+G28+G29+G30+G31+G32</f>
        <v>917</v>
      </c>
      <c r="H33" s="170">
        <f t="shared" si="7"/>
        <v>11604.8</v>
      </c>
      <c r="I33" s="170">
        <f t="shared" si="7"/>
        <v>0</v>
      </c>
      <c r="J33" s="170">
        <f t="shared" si="7"/>
        <v>12521.8</v>
      </c>
      <c r="K33" s="170">
        <f t="shared" si="7"/>
        <v>917</v>
      </c>
      <c r="L33" s="170">
        <f t="shared" si="7"/>
        <v>11604.8</v>
      </c>
      <c r="M33" s="170">
        <f t="shared" si="7"/>
        <v>0</v>
      </c>
      <c r="N33" s="170">
        <f t="shared" si="7"/>
        <v>12521.8</v>
      </c>
      <c r="O33" s="170">
        <f>O27+O28+O29+O30+O31+O32</f>
        <v>523.7</v>
      </c>
      <c r="P33" s="170">
        <f>P27+P28+P29+P30+P31+P32</f>
        <v>4726.1</v>
      </c>
      <c r="Q33" s="170">
        <f>Q28</f>
        <v>0</v>
      </c>
      <c r="R33" s="170">
        <f>R28</f>
        <v>0</v>
      </c>
      <c r="S33" s="170">
        <f>S28</f>
        <v>0</v>
      </c>
      <c r="T33" s="170">
        <f>T27+T28+T29+T30+T31+T32</f>
        <v>5249.799999999999</v>
      </c>
      <c r="U33" s="170">
        <f>U27+U28+U29+U30+U31+U32</f>
        <v>7272</v>
      </c>
      <c r="V33" s="201"/>
    </row>
    <row r="34" spans="1:22" s="2" customFormat="1" ht="15.75" customHeight="1" thickBot="1">
      <c r="A34" s="33" t="s">
        <v>44</v>
      </c>
      <c r="B34" s="246" t="s">
        <v>50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8"/>
      <c r="V34" s="54"/>
    </row>
    <row r="35" spans="1:22" s="2" customFormat="1" ht="44.25" customHeight="1" thickBot="1">
      <c r="A35" s="39" t="s">
        <v>54</v>
      </c>
      <c r="B35" s="179" t="s">
        <v>55</v>
      </c>
      <c r="C35" s="180" t="s">
        <v>51</v>
      </c>
      <c r="D35" s="50" t="s">
        <v>52</v>
      </c>
      <c r="E35" s="180" t="s">
        <v>22</v>
      </c>
      <c r="F35" s="180" t="s">
        <v>25</v>
      </c>
      <c r="G35" s="17">
        <f>500-410</f>
        <v>90</v>
      </c>
      <c r="H35" s="17">
        <f>250-111.8-138.2</f>
        <v>0</v>
      </c>
      <c r="I35" s="17">
        <f>250-111.8-138.2</f>
        <v>0</v>
      </c>
      <c r="J35" s="17">
        <f>G35+H35+I35</f>
        <v>90</v>
      </c>
      <c r="K35" s="17">
        <v>90</v>
      </c>
      <c r="L35" s="17">
        <f>250-111.8-138.2</f>
        <v>0</v>
      </c>
      <c r="M35" s="17">
        <f>250-111.8-138.2</f>
        <v>0</v>
      </c>
      <c r="N35" s="17">
        <f>K35</f>
        <v>90</v>
      </c>
      <c r="O35" s="17">
        <v>25.7</v>
      </c>
      <c r="P35" s="17">
        <f>250-111.8-138.2</f>
        <v>0</v>
      </c>
      <c r="Q35" s="17">
        <f>250-111.8-138.2</f>
        <v>0</v>
      </c>
      <c r="R35" s="17">
        <f>250-111.8-138.2</f>
        <v>0</v>
      </c>
      <c r="S35" s="17">
        <f>250-111.8-138.2</f>
        <v>0</v>
      </c>
      <c r="T35" s="52">
        <f>O35</f>
        <v>25.7</v>
      </c>
      <c r="U35" s="6">
        <f>N35-T35</f>
        <v>64.3</v>
      </c>
      <c r="V35" s="56"/>
    </row>
    <row r="36" spans="1:22" s="2" customFormat="1" ht="15.75" customHeight="1" thickBot="1">
      <c r="A36" s="62"/>
      <c r="B36" s="249" t="s">
        <v>53</v>
      </c>
      <c r="C36" s="224"/>
      <c r="D36" s="224"/>
      <c r="E36" s="250"/>
      <c r="F36" s="178"/>
      <c r="G36" s="170" t="s">
        <v>64</v>
      </c>
      <c r="H36" s="170" t="s">
        <v>65</v>
      </c>
      <c r="I36" s="170">
        <v>0</v>
      </c>
      <c r="J36" s="170">
        <f>G36+H36+I36</f>
        <v>90</v>
      </c>
      <c r="K36" s="170" t="s">
        <v>70</v>
      </c>
      <c r="L36" s="170" t="s">
        <v>65</v>
      </c>
      <c r="M36" s="170">
        <v>0</v>
      </c>
      <c r="N36" s="170">
        <f>N35</f>
        <v>90</v>
      </c>
      <c r="O36" s="170">
        <f>O35</f>
        <v>25.7</v>
      </c>
      <c r="P36" s="170">
        <f aca="true" t="shared" si="8" ref="P36:U36">P35</f>
        <v>0</v>
      </c>
      <c r="Q36" s="170">
        <f t="shared" si="8"/>
        <v>0</v>
      </c>
      <c r="R36" s="170">
        <f t="shared" si="8"/>
        <v>0</v>
      </c>
      <c r="S36" s="170">
        <f t="shared" si="8"/>
        <v>0</v>
      </c>
      <c r="T36" s="170">
        <f t="shared" si="8"/>
        <v>25.7</v>
      </c>
      <c r="U36" s="170">
        <f t="shared" si="8"/>
        <v>64.3</v>
      </c>
      <c r="V36" s="54"/>
    </row>
    <row r="37" spans="1:22" s="2" customFormat="1" ht="15.75" customHeight="1" thickBot="1">
      <c r="A37" s="15"/>
      <c r="B37" s="251" t="s">
        <v>9</v>
      </c>
      <c r="C37" s="252"/>
      <c r="D37" s="252"/>
      <c r="E37" s="252"/>
      <c r="F37" s="181"/>
      <c r="G37" s="189">
        <f aca="true" t="shared" si="9" ref="G37:M37">G25+G33+G36</f>
        <v>1657</v>
      </c>
      <c r="H37" s="189">
        <f t="shared" si="9"/>
        <v>16590.3</v>
      </c>
      <c r="I37" s="189">
        <f t="shared" si="9"/>
        <v>1514.5</v>
      </c>
      <c r="J37" s="189">
        <f t="shared" si="9"/>
        <v>19761.8</v>
      </c>
      <c r="K37" s="189">
        <f t="shared" si="9"/>
        <v>1567</v>
      </c>
      <c r="L37" s="189">
        <f t="shared" si="9"/>
        <v>16590.3</v>
      </c>
      <c r="M37" s="189">
        <f t="shared" si="9"/>
        <v>1514.5</v>
      </c>
      <c r="N37" s="190">
        <f>N33+N25+N36</f>
        <v>19761.8</v>
      </c>
      <c r="O37" s="191">
        <f>O25+O33+O36</f>
        <v>661.2</v>
      </c>
      <c r="P37" s="191">
        <f>P25+P33</f>
        <v>5583.6</v>
      </c>
      <c r="Q37" s="191" t="e">
        <f>Q25+Q33</f>
        <v>#REF!</v>
      </c>
      <c r="R37" s="191" t="e">
        <f>R25+R33</f>
        <v>#REF!</v>
      </c>
      <c r="S37" s="191">
        <f>S25+S33</f>
        <v>260.5</v>
      </c>
      <c r="T37" s="171">
        <f>T33+T25+T36</f>
        <v>6505.299999999999</v>
      </c>
      <c r="U37" s="171">
        <f>N37-T37</f>
        <v>13256.5</v>
      </c>
      <c r="V37" s="54"/>
    </row>
    <row r="38" spans="1:22" s="2" customFormat="1" ht="16.5" customHeight="1" thickBot="1">
      <c r="A38" s="15"/>
      <c r="B38" s="181" t="s">
        <v>17</v>
      </c>
      <c r="C38" s="181"/>
      <c r="D38" s="181"/>
      <c r="E38" s="181"/>
      <c r="F38" s="181"/>
      <c r="G38" s="189">
        <f aca="true" t="shared" si="10" ref="G38:O38">G37</f>
        <v>1657</v>
      </c>
      <c r="H38" s="189">
        <f t="shared" si="10"/>
        <v>16590.3</v>
      </c>
      <c r="I38" s="189">
        <f t="shared" si="10"/>
        <v>1514.5</v>
      </c>
      <c r="J38" s="189">
        <f t="shared" si="10"/>
        <v>19761.8</v>
      </c>
      <c r="K38" s="189">
        <f t="shared" si="10"/>
        <v>1567</v>
      </c>
      <c r="L38" s="189">
        <f t="shared" si="10"/>
        <v>16590.3</v>
      </c>
      <c r="M38" s="189">
        <f t="shared" si="10"/>
        <v>1514.5</v>
      </c>
      <c r="N38" s="190">
        <f t="shared" si="10"/>
        <v>19761.8</v>
      </c>
      <c r="O38" s="191">
        <f t="shared" si="10"/>
        <v>661.2</v>
      </c>
      <c r="P38" s="191">
        <f>P17+P25+P33+P36</f>
        <v>15860.7</v>
      </c>
      <c r="Q38" s="191" t="e">
        <f>Q17+Q25+Q33+Q36</f>
        <v>#REF!</v>
      </c>
      <c r="R38" s="191" t="e">
        <f>R17+R25+R33+R36</f>
        <v>#REF!</v>
      </c>
      <c r="S38" s="191">
        <f>S17+S25+S33+S36</f>
        <v>10134.5</v>
      </c>
      <c r="T38" s="171">
        <f>T37</f>
        <v>6505.299999999999</v>
      </c>
      <c r="U38" s="171">
        <f>N38-T38</f>
        <v>13256.5</v>
      </c>
      <c r="V38" s="54"/>
    </row>
    <row r="39" spans="1:22" s="3" customFormat="1" ht="16.5" thickBot="1">
      <c r="A39" s="45"/>
      <c r="B39" s="253" t="s">
        <v>13</v>
      </c>
      <c r="C39" s="254"/>
      <c r="D39" s="254"/>
      <c r="E39" s="254"/>
      <c r="F39" s="182"/>
      <c r="G39" s="192">
        <f aca="true" t="shared" si="11" ref="G39:T39">G38+G17</f>
        <v>2870.1</v>
      </c>
      <c r="H39" s="192">
        <f t="shared" si="11"/>
        <v>37979</v>
      </c>
      <c r="I39" s="192">
        <f t="shared" si="11"/>
        <v>11388.5</v>
      </c>
      <c r="J39" s="192">
        <f t="shared" si="11"/>
        <v>52237.59999999999</v>
      </c>
      <c r="K39" s="192">
        <f t="shared" si="11"/>
        <v>2780.1</v>
      </c>
      <c r="L39" s="192">
        <f t="shared" si="11"/>
        <v>37979</v>
      </c>
      <c r="M39" s="192">
        <f t="shared" si="11"/>
        <v>11388.5</v>
      </c>
      <c r="N39" s="172">
        <f t="shared" si="11"/>
        <v>52237.6</v>
      </c>
      <c r="O39" s="191">
        <f t="shared" si="11"/>
        <v>1302.3000000000002</v>
      </c>
      <c r="P39" s="191">
        <f t="shared" si="11"/>
        <v>26137.800000000003</v>
      </c>
      <c r="Q39" s="191" t="e">
        <f t="shared" si="11"/>
        <v>#REF!</v>
      </c>
      <c r="R39" s="191" t="e">
        <f t="shared" si="11"/>
        <v>#REF!</v>
      </c>
      <c r="S39" s="191">
        <f t="shared" si="11"/>
        <v>20008.5</v>
      </c>
      <c r="T39" s="193">
        <f t="shared" si="11"/>
        <v>27297.5</v>
      </c>
      <c r="U39" s="193">
        <f>N39-T39</f>
        <v>24940.1</v>
      </c>
      <c r="V39" s="55"/>
    </row>
    <row r="40" spans="1:21" s="22" customFormat="1" ht="15.75">
      <c r="A40" s="26"/>
      <c r="B40" s="27"/>
      <c r="C40" s="28"/>
      <c r="D40" s="28"/>
      <c r="E40" s="28"/>
      <c r="F40" s="28"/>
      <c r="G40" s="28"/>
      <c r="H40" s="28"/>
      <c r="M40" s="25"/>
      <c r="N40" s="25"/>
      <c r="O40" s="25"/>
      <c r="P40" s="25"/>
      <c r="Q40" s="25"/>
      <c r="R40" s="25"/>
      <c r="S40" s="25"/>
      <c r="T40" s="25"/>
      <c r="U40" s="197"/>
    </row>
    <row r="41" spans="1:12" ht="20.25" customHeight="1">
      <c r="A41" s="242" t="s">
        <v>105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</row>
    <row r="42" spans="9:12" ht="12.75">
      <c r="I42" s="22"/>
      <c r="K42" s="22"/>
      <c r="L42" s="22"/>
    </row>
    <row r="43" spans="2:12" ht="12.75">
      <c r="B43" s="61" t="s">
        <v>72</v>
      </c>
      <c r="I43" s="22"/>
      <c r="K43" s="22"/>
      <c r="L43" s="22"/>
    </row>
    <row r="44" spans="9:12" ht="12.75">
      <c r="I44" s="22"/>
      <c r="K44" s="22"/>
      <c r="L44" s="22"/>
    </row>
    <row r="45" spans="9:12" ht="12.75">
      <c r="I45" s="22"/>
      <c r="K45" s="22"/>
      <c r="L45" s="22"/>
    </row>
  </sheetData>
  <sheetProtection/>
  <mergeCells count="35">
    <mergeCell ref="A41:L41"/>
    <mergeCell ref="V27:V33"/>
    <mergeCell ref="B18:U18"/>
    <mergeCell ref="B19:U19"/>
    <mergeCell ref="B20:U20"/>
    <mergeCell ref="B26:U26"/>
    <mergeCell ref="B34:U34"/>
    <mergeCell ref="B36:E36"/>
    <mergeCell ref="B37:E37"/>
    <mergeCell ref="B39:E39"/>
    <mergeCell ref="B25:E25"/>
    <mergeCell ref="B33:E33"/>
    <mergeCell ref="B8:U8"/>
    <mergeCell ref="B9:U9"/>
    <mergeCell ref="A27:A28"/>
    <mergeCell ref="B27:B28"/>
    <mergeCell ref="A31:A32"/>
    <mergeCell ref="B31:B32"/>
    <mergeCell ref="A10:A12"/>
    <mergeCell ref="B17:E17"/>
    <mergeCell ref="A6:A7"/>
    <mergeCell ref="B6:B7"/>
    <mergeCell ref="C6:C7"/>
    <mergeCell ref="G6:I6"/>
    <mergeCell ref="B14:B15"/>
    <mergeCell ref="V10:V16"/>
    <mergeCell ref="E6:E7"/>
    <mergeCell ref="A1:V5"/>
    <mergeCell ref="D6:D7"/>
    <mergeCell ref="K6:M6"/>
    <mergeCell ref="O6:S6"/>
    <mergeCell ref="U6:U7"/>
    <mergeCell ref="V6:V7"/>
    <mergeCell ref="F6:F7"/>
    <mergeCell ref="J6:J7"/>
  </mergeCells>
  <printOptions/>
  <pageMargins left="0.11811023622047245" right="0.15748031496062992" top="0.2362204724409449" bottom="0.15748031496062992" header="0.31496062992125984" footer="0.1968503937007874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0">
      <selection activeCell="G38" sqref="G38:I41"/>
    </sheetView>
  </sheetViews>
  <sheetFormatPr defaultColWidth="9.00390625" defaultRowHeight="12.75"/>
  <cols>
    <col min="1" max="1" width="9.875" style="26" customWidth="1"/>
    <col min="2" max="2" width="53.75390625" style="27" customWidth="1"/>
    <col min="3" max="3" width="9.00390625" style="28" customWidth="1"/>
    <col min="4" max="4" width="15.25390625" style="28" customWidth="1"/>
    <col min="5" max="5" width="8.25390625" style="28" bestFit="1" customWidth="1"/>
    <col min="6" max="6" width="8.25390625" style="28" customWidth="1"/>
    <col min="7" max="7" width="10.625" style="28" customWidth="1"/>
    <col min="8" max="9" width="9.875" style="28" bestFit="1" customWidth="1"/>
    <col min="10" max="10" width="11.00390625" style="28" customWidth="1"/>
    <col min="11" max="11" width="13.25390625" style="22" hidden="1" customWidth="1"/>
    <col min="12" max="16384" width="9.125" style="22" customWidth="1"/>
  </cols>
  <sheetData>
    <row r="1" spans="2:11" ht="15.75">
      <c r="B1" s="82"/>
      <c r="C1" s="83"/>
      <c r="D1" s="283" t="s">
        <v>78</v>
      </c>
      <c r="E1" s="283"/>
      <c r="F1" s="283"/>
      <c r="G1" s="283"/>
      <c r="H1" s="283"/>
      <c r="I1" s="283"/>
      <c r="J1" s="283"/>
      <c r="K1" s="283"/>
    </row>
    <row r="2" spans="2:11" ht="15.75">
      <c r="B2" s="82"/>
      <c r="C2" s="283" t="s">
        <v>79</v>
      </c>
      <c r="D2" s="283"/>
      <c r="E2" s="283"/>
      <c r="F2" s="283"/>
      <c r="G2" s="283"/>
      <c r="H2" s="283"/>
      <c r="I2" s="283"/>
      <c r="J2" s="283"/>
      <c r="K2" s="283"/>
    </row>
    <row r="3" spans="2:11" ht="15.75">
      <c r="B3" s="283" t="s">
        <v>80</v>
      </c>
      <c r="C3" s="283"/>
      <c r="D3" s="283"/>
      <c r="E3" s="283"/>
      <c r="F3" s="283"/>
      <c r="G3" s="283"/>
      <c r="H3" s="283"/>
      <c r="I3" s="283"/>
      <c r="J3" s="283"/>
      <c r="K3" s="283"/>
    </row>
    <row r="4" spans="2:11" ht="15.75">
      <c r="B4" s="283" t="s">
        <v>81</v>
      </c>
      <c r="C4" s="283"/>
      <c r="D4" s="283"/>
      <c r="E4" s="283"/>
      <c r="F4" s="283"/>
      <c r="G4" s="283"/>
      <c r="H4" s="283"/>
      <c r="I4" s="283"/>
      <c r="J4" s="283"/>
      <c r="K4" s="283"/>
    </row>
    <row r="5" spans="2:11" ht="15.75">
      <c r="B5" s="82"/>
      <c r="C5" s="283" t="s">
        <v>82</v>
      </c>
      <c r="D5" s="283"/>
      <c r="E5" s="283"/>
      <c r="F5" s="283"/>
      <c r="G5" s="283"/>
      <c r="H5" s="283"/>
      <c r="I5" s="283"/>
      <c r="J5" s="283"/>
      <c r="K5" s="283"/>
    </row>
    <row r="6" spans="2:11" ht="15.75">
      <c r="B6" s="82"/>
      <c r="C6" s="283" t="s">
        <v>83</v>
      </c>
      <c r="D6" s="283"/>
      <c r="E6" s="283"/>
      <c r="F6" s="283"/>
      <c r="G6" s="283"/>
      <c r="H6" s="283"/>
      <c r="I6" s="283"/>
      <c r="J6" s="283"/>
      <c r="K6" s="283"/>
    </row>
    <row r="7" spans="2:11" ht="15.75">
      <c r="B7" s="82"/>
      <c r="C7" s="84"/>
      <c r="D7" s="283" t="s">
        <v>84</v>
      </c>
      <c r="E7" s="283"/>
      <c r="F7" s="283"/>
      <c r="G7" s="283"/>
      <c r="H7" s="283"/>
      <c r="I7" s="283"/>
      <c r="J7" s="283"/>
      <c r="K7" s="84"/>
    </row>
    <row r="8" spans="2:11" ht="15.75">
      <c r="B8" s="82"/>
      <c r="C8" s="84"/>
      <c r="D8" s="84"/>
      <c r="E8" s="283" t="s">
        <v>85</v>
      </c>
      <c r="F8" s="283"/>
      <c r="G8" s="283"/>
      <c r="H8" s="283"/>
      <c r="I8" s="283"/>
      <c r="J8" s="283"/>
      <c r="K8" s="84"/>
    </row>
    <row r="9" spans="3:11" ht="12.75">
      <c r="C9" s="85"/>
      <c r="D9" s="85"/>
      <c r="E9" s="85"/>
      <c r="F9" s="85"/>
      <c r="G9" s="85"/>
      <c r="H9" s="85"/>
      <c r="I9" s="85"/>
      <c r="J9" s="85"/>
      <c r="K9" s="85"/>
    </row>
    <row r="10" spans="1:11" ht="18.75">
      <c r="A10" s="284" t="s">
        <v>86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</row>
    <row r="11" spans="1:11" ht="18.75">
      <c r="A11" s="285" t="s">
        <v>87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18.75">
      <c r="A12" s="285" t="s">
        <v>88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18.75">
      <c r="A13" s="285" t="s">
        <v>89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</row>
    <row r="14" spans="1:11" ht="14.25" customHeight="1" thickBot="1">
      <c r="A14" s="86"/>
      <c r="B14" s="87"/>
      <c r="K14" s="88" t="s">
        <v>90</v>
      </c>
    </row>
    <row r="15" spans="1:13" ht="27.75" customHeight="1" thickBot="1" thickTop="1">
      <c r="A15" s="281" t="s">
        <v>0</v>
      </c>
      <c r="B15" s="282" t="s">
        <v>20</v>
      </c>
      <c r="C15" s="282" t="s">
        <v>1</v>
      </c>
      <c r="D15" s="282" t="s">
        <v>2</v>
      </c>
      <c r="E15" s="282" t="s">
        <v>3</v>
      </c>
      <c r="F15" s="202" t="s">
        <v>26</v>
      </c>
      <c r="G15" s="205" t="s">
        <v>34</v>
      </c>
      <c r="H15" s="206"/>
      <c r="I15" s="207"/>
      <c r="J15" s="35" t="s">
        <v>56</v>
      </c>
      <c r="K15" s="286" t="s">
        <v>19</v>
      </c>
      <c r="L15" s="89"/>
      <c r="M15" s="90"/>
    </row>
    <row r="16" spans="1:13" ht="14.25" thickBot="1" thickTop="1">
      <c r="A16" s="281"/>
      <c r="B16" s="282"/>
      <c r="C16" s="282"/>
      <c r="D16" s="282"/>
      <c r="E16" s="282"/>
      <c r="F16" s="203"/>
      <c r="G16" s="65" t="s">
        <v>57</v>
      </c>
      <c r="H16" s="65" t="s">
        <v>18</v>
      </c>
      <c r="I16" s="40" t="s">
        <v>59</v>
      </c>
      <c r="J16" s="34"/>
      <c r="K16" s="287"/>
      <c r="L16" s="89"/>
      <c r="M16" s="90"/>
    </row>
    <row r="17" spans="1:13" ht="16.5" thickTop="1">
      <c r="A17" s="29" t="s">
        <v>14</v>
      </c>
      <c r="B17" s="277" t="s">
        <v>4</v>
      </c>
      <c r="C17" s="277"/>
      <c r="D17" s="277"/>
      <c r="E17" s="277"/>
      <c r="F17" s="91"/>
      <c r="G17" s="91"/>
      <c r="H17" s="91"/>
      <c r="I17" s="91"/>
      <c r="J17" s="92"/>
      <c r="K17" s="93"/>
      <c r="L17" s="89"/>
      <c r="M17" s="90"/>
    </row>
    <row r="18" spans="1:13" ht="15.75">
      <c r="A18" s="21" t="s">
        <v>8</v>
      </c>
      <c r="B18" s="278" t="s">
        <v>29</v>
      </c>
      <c r="C18" s="278"/>
      <c r="D18" s="278"/>
      <c r="E18" s="278"/>
      <c r="F18" s="94"/>
      <c r="G18" s="94"/>
      <c r="H18" s="94"/>
      <c r="I18" s="95"/>
      <c r="J18" s="95"/>
      <c r="K18" s="96"/>
      <c r="L18" s="89"/>
      <c r="M18" s="90"/>
    </row>
    <row r="19" spans="1:13" ht="35.25" customHeight="1">
      <c r="A19" s="215" t="s">
        <v>15</v>
      </c>
      <c r="B19" s="73" t="s">
        <v>74</v>
      </c>
      <c r="C19" s="4"/>
      <c r="D19" s="4"/>
      <c r="E19" s="4"/>
      <c r="F19" s="4"/>
      <c r="G19" s="6">
        <f>SUM(G20:G24)</f>
        <v>1213.1</v>
      </c>
      <c r="H19" s="6">
        <f>SUM(H20:H24)</f>
        <v>21388.699999999997</v>
      </c>
      <c r="I19" s="6">
        <f>SUM(I20:I24)</f>
        <v>9874</v>
      </c>
      <c r="J19" s="6">
        <f aca="true" t="shared" si="0" ref="J19:J24">SUM(G19:I19)</f>
        <v>32475.799999999996</v>
      </c>
      <c r="K19" s="16">
        <f>J19</f>
        <v>32475.799999999996</v>
      </c>
      <c r="L19" s="89"/>
      <c r="M19" s="90"/>
    </row>
    <row r="20" spans="1:13" ht="21" customHeight="1">
      <c r="A20" s="215"/>
      <c r="B20" s="74" t="s">
        <v>31</v>
      </c>
      <c r="C20" s="31" t="s">
        <v>6</v>
      </c>
      <c r="D20" s="31" t="s">
        <v>66</v>
      </c>
      <c r="E20" s="31" t="s">
        <v>21</v>
      </c>
      <c r="F20" s="31" t="s">
        <v>27</v>
      </c>
      <c r="G20" s="75">
        <f>49.1+0.6</f>
        <v>49.7</v>
      </c>
      <c r="H20" s="46">
        <v>0</v>
      </c>
      <c r="I20" s="46">
        <v>0</v>
      </c>
      <c r="J20" s="46">
        <f t="shared" si="0"/>
        <v>49.7</v>
      </c>
      <c r="K20" s="41"/>
      <c r="L20" s="89"/>
      <c r="M20" s="90"/>
    </row>
    <row r="21" spans="1:13" ht="20.25" customHeight="1">
      <c r="A21" s="215"/>
      <c r="B21" s="76" t="s">
        <v>32</v>
      </c>
      <c r="C21" s="32" t="s">
        <v>6</v>
      </c>
      <c r="D21" s="32" t="s">
        <v>66</v>
      </c>
      <c r="E21" s="32" t="s">
        <v>21</v>
      </c>
      <c r="F21" s="32" t="s">
        <v>27</v>
      </c>
      <c r="G21" s="77">
        <f>525.9-165.9</f>
        <v>360</v>
      </c>
      <c r="H21" s="47">
        <v>0</v>
      </c>
      <c r="I21" s="47">
        <v>0</v>
      </c>
      <c r="J21" s="47">
        <f t="shared" si="0"/>
        <v>360</v>
      </c>
      <c r="K21" s="42"/>
      <c r="L21" s="89"/>
      <c r="M21" s="90"/>
    </row>
    <row r="22" spans="1:13" ht="15.75" customHeight="1">
      <c r="A22" s="66"/>
      <c r="B22" s="76" t="s">
        <v>33</v>
      </c>
      <c r="C22" s="32" t="s">
        <v>6</v>
      </c>
      <c r="D22" s="32" t="s">
        <v>66</v>
      </c>
      <c r="E22" s="32" t="s">
        <v>21</v>
      </c>
      <c r="F22" s="32" t="s">
        <v>27</v>
      </c>
      <c r="G22" s="77">
        <f>638.1-475.8</f>
        <v>162.3</v>
      </c>
      <c r="H22" s="78">
        <v>7068.4</v>
      </c>
      <c r="I22" s="47">
        <v>0</v>
      </c>
      <c r="J22" s="47">
        <f t="shared" si="0"/>
        <v>7230.7</v>
      </c>
      <c r="K22" s="43"/>
      <c r="L22" s="89"/>
      <c r="M22" s="90"/>
    </row>
    <row r="23" spans="1:13" ht="15.75" customHeight="1">
      <c r="A23" s="66"/>
      <c r="B23" s="279" t="s">
        <v>75</v>
      </c>
      <c r="C23" s="79" t="s">
        <v>6</v>
      </c>
      <c r="D23" s="79" t="s">
        <v>66</v>
      </c>
      <c r="E23" s="79" t="s">
        <v>21</v>
      </c>
      <c r="F23" s="79" t="s">
        <v>76</v>
      </c>
      <c r="G23" s="78">
        <v>0</v>
      </c>
      <c r="H23" s="78">
        <v>4043.2</v>
      </c>
      <c r="I23" s="78">
        <v>0</v>
      </c>
      <c r="J23" s="78">
        <f t="shared" si="0"/>
        <v>4043.2</v>
      </c>
      <c r="K23" s="43"/>
      <c r="L23" s="89"/>
      <c r="M23" s="90"/>
    </row>
    <row r="24" spans="1:13" ht="15.75" customHeight="1">
      <c r="A24" s="66"/>
      <c r="B24" s="280"/>
      <c r="C24" s="80" t="s">
        <v>6</v>
      </c>
      <c r="D24" s="80" t="s">
        <v>77</v>
      </c>
      <c r="E24" s="80" t="s">
        <v>21</v>
      </c>
      <c r="F24" s="80" t="s">
        <v>76</v>
      </c>
      <c r="G24" s="81">
        <v>641.1</v>
      </c>
      <c r="H24" s="81">
        <v>10277.1</v>
      </c>
      <c r="I24" s="81">
        <v>9874</v>
      </c>
      <c r="J24" s="81">
        <f t="shared" si="0"/>
        <v>20792.2</v>
      </c>
      <c r="K24" s="43"/>
      <c r="L24" s="89"/>
      <c r="M24" s="90"/>
    </row>
    <row r="25" spans="1:13" ht="16.5" thickBot="1">
      <c r="A25" s="97"/>
      <c r="B25" s="98" t="s">
        <v>28</v>
      </c>
      <c r="C25" s="99"/>
      <c r="D25" s="100"/>
      <c r="E25" s="101"/>
      <c r="F25" s="101"/>
      <c r="G25" s="102">
        <f>G19</f>
        <v>1213.1</v>
      </c>
      <c r="H25" s="102">
        <f>H19</f>
        <v>21388.699999999997</v>
      </c>
      <c r="I25" s="102">
        <f>I19</f>
        <v>9874</v>
      </c>
      <c r="J25" s="103">
        <f>J19</f>
        <v>32475.799999999996</v>
      </c>
      <c r="K25" s="18" t="e">
        <f>J25+#REF!+#REF!</f>
        <v>#REF!</v>
      </c>
      <c r="L25" s="89"/>
      <c r="M25" s="90"/>
    </row>
    <row r="26" spans="1:13" ht="16.5" thickBot="1">
      <c r="A26" s="104"/>
      <c r="B26" s="268" t="s">
        <v>35</v>
      </c>
      <c r="C26" s="268"/>
      <c r="D26" s="268"/>
      <c r="E26" s="268"/>
      <c r="F26" s="105"/>
      <c r="G26" s="11">
        <f>G25</f>
        <v>1213.1</v>
      </c>
      <c r="H26" s="11">
        <f>H25</f>
        <v>21388.699999999997</v>
      </c>
      <c r="I26" s="11">
        <f>I25</f>
        <v>9874</v>
      </c>
      <c r="J26" s="106">
        <f>G26+H26+I26</f>
        <v>32475.799999999996</v>
      </c>
      <c r="K26" s="19" t="e">
        <f>#REF!+J26+#REF!</f>
        <v>#REF!</v>
      </c>
      <c r="L26" s="89"/>
      <c r="M26" s="90"/>
    </row>
    <row r="27" spans="1:13" ht="16.5" thickBot="1">
      <c r="A27" s="107" t="s">
        <v>16</v>
      </c>
      <c r="B27" s="269" t="s">
        <v>7</v>
      </c>
      <c r="C27" s="270"/>
      <c r="D27" s="270"/>
      <c r="E27" s="270"/>
      <c r="F27" s="108"/>
      <c r="G27" s="108"/>
      <c r="H27" s="108"/>
      <c r="I27" s="109"/>
      <c r="J27" s="109"/>
      <c r="K27" s="110"/>
      <c r="L27" s="89"/>
      <c r="M27" s="90"/>
    </row>
    <row r="28" spans="1:13" ht="16.5" thickBot="1">
      <c r="A28" s="12" t="s">
        <v>5</v>
      </c>
      <c r="B28" s="244" t="s">
        <v>23</v>
      </c>
      <c r="C28" s="244"/>
      <c r="D28" s="244"/>
      <c r="E28" s="244"/>
      <c r="F28" s="244"/>
      <c r="G28" s="244"/>
      <c r="H28" s="245"/>
      <c r="I28" s="111"/>
      <c r="J28" s="111"/>
      <c r="K28" s="19"/>
      <c r="L28" s="89"/>
      <c r="M28" s="90"/>
    </row>
    <row r="29" spans="1:13" s="119" customFormat="1" ht="15.75" customHeight="1">
      <c r="A29" s="112" t="s">
        <v>24</v>
      </c>
      <c r="B29" s="271" t="s">
        <v>10</v>
      </c>
      <c r="C29" s="272"/>
      <c r="D29" s="272"/>
      <c r="E29" s="272"/>
      <c r="F29" s="113"/>
      <c r="G29" s="113"/>
      <c r="H29" s="113"/>
      <c r="I29" s="114"/>
      <c r="J29" s="115"/>
      <c r="K29" s="116"/>
      <c r="L29" s="117"/>
      <c r="M29" s="118"/>
    </row>
    <row r="30" spans="1:13" s="119" customFormat="1" ht="27.75" customHeight="1">
      <c r="A30" s="69" t="s">
        <v>36</v>
      </c>
      <c r="B30" s="120" t="s">
        <v>91</v>
      </c>
      <c r="C30" s="4" t="s">
        <v>11</v>
      </c>
      <c r="D30" s="14" t="s">
        <v>60</v>
      </c>
      <c r="E30" s="4" t="s">
        <v>22</v>
      </c>
      <c r="F30" s="4" t="s">
        <v>25</v>
      </c>
      <c r="G30" s="121">
        <v>111.8</v>
      </c>
      <c r="H30" s="122" t="s">
        <v>61</v>
      </c>
      <c r="I30" s="121">
        <v>260.5</v>
      </c>
      <c r="J30" s="121">
        <f>G30+H30+I30</f>
        <v>1229.8</v>
      </c>
      <c r="K30" s="30"/>
      <c r="L30" s="117"/>
      <c r="M30" s="118"/>
    </row>
    <row r="31" spans="1:13" s="119" customFormat="1" ht="25.5">
      <c r="A31" s="69" t="s">
        <v>37</v>
      </c>
      <c r="B31" s="120" t="s">
        <v>40</v>
      </c>
      <c r="C31" s="4" t="s">
        <v>11</v>
      </c>
      <c r="D31" s="14" t="s">
        <v>62</v>
      </c>
      <c r="E31" s="4" t="s">
        <v>22</v>
      </c>
      <c r="F31" s="4" t="s">
        <v>25</v>
      </c>
      <c r="G31" s="121">
        <v>538.2</v>
      </c>
      <c r="H31" s="122" t="s">
        <v>63</v>
      </c>
      <c r="I31" s="121">
        <v>1254</v>
      </c>
      <c r="J31" s="121">
        <f>G31+H31+I31</f>
        <v>5920.2</v>
      </c>
      <c r="K31" s="30"/>
      <c r="L31" s="117"/>
      <c r="M31" s="118"/>
    </row>
    <row r="32" spans="1:13" s="119" customFormat="1" ht="37.5" customHeight="1">
      <c r="A32" s="70" t="s">
        <v>39</v>
      </c>
      <c r="B32" s="13" t="s">
        <v>41</v>
      </c>
      <c r="C32" s="4" t="s">
        <v>11</v>
      </c>
      <c r="D32" s="14" t="s">
        <v>38</v>
      </c>
      <c r="E32" s="4" t="s">
        <v>22</v>
      </c>
      <c r="F32" s="4" t="s">
        <v>25</v>
      </c>
      <c r="G32" s="121">
        <f>200-200</f>
        <v>0</v>
      </c>
      <c r="H32" s="121">
        <f>250-111.8-138.2</f>
        <v>0</v>
      </c>
      <c r="I32" s="121">
        <f>250-111.8-138.2</f>
        <v>0</v>
      </c>
      <c r="J32" s="121">
        <f>G32</f>
        <v>0</v>
      </c>
      <c r="K32" s="30"/>
      <c r="L32" s="117"/>
      <c r="M32" s="123"/>
    </row>
    <row r="33" spans="1:13" s="119" customFormat="1" ht="37.5" customHeight="1" thickBot="1">
      <c r="A33" s="70" t="s">
        <v>42</v>
      </c>
      <c r="B33" s="13" t="s">
        <v>43</v>
      </c>
      <c r="C33" s="4" t="s">
        <v>11</v>
      </c>
      <c r="D33" s="14" t="s">
        <v>38</v>
      </c>
      <c r="E33" s="4" t="s">
        <v>22</v>
      </c>
      <c r="F33" s="4" t="s">
        <v>25</v>
      </c>
      <c r="G33" s="121">
        <f>100-88.2-11.8</f>
        <v>0</v>
      </c>
      <c r="H33" s="121">
        <f>250-111.8-138.2</f>
        <v>0</v>
      </c>
      <c r="I33" s="121">
        <f>250-111.8-138.2</f>
        <v>0</v>
      </c>
      <c r="J33" s="121">
        <f>G33</f>
        <v>0</v>
      </c>
      <c r="K33" s="30"/>
      <c r="L33" s="117"/>
      <c r="M33" s="118"/>
    </row>
    <row r="34" spans="1:13" s="119" customFormat="1" ht="15.75" customHeight="1" thickBot="1">
      <c r="A34" s="124"/>
      <c r="B34" s="273" t="s">
        <v>12</v>
      </c>
      <c r="C34" s="274"/>
      <c r="D34" s="274"/>
      <c r="E34" s="274"/>
      <c r="F34" s="125"/>
      <c r="G34" s="126">
        <f>G30+G31</f>
        <v>650</v>
      </c>
      <c r="H34" s="126">
        <f>H30+H31</f>
        <v>4985.5</v>
      </c>
      <c r="I34" s="126">
        <f>I30+I31</f>
        <v>1514.5</v>
      </c>
      <c r="J34" s="126">
        <f>G34+H34+I34</f>
        <v>7150</v>
      </c>
      <c r="K34" s="19">
        <f>J34</f>
        <v>7150</v>
      </c>
      <c r="L34" s="117"/>
      <c r="M34" s="118"/>
    </row>
    <row r="35" spans="1:13" s="119" customFormat="1" ht="15.75" customHeight="1" thickBot="1">
      <c r="A35" s="33" t="s">
        <v>46</v>
      </c>
      <c r="B35" s="275" t="s">
        <v>45</v>
      </c>
      <c r="C35" s="276"/>
      <c r="D35" s="276"/>
      <c r="E35" s="276"/>
      <c r="F35" s="127"/>
      <c r="G35" s="127"/>
      <c r="H35" s="128"/>
      <c r="I35" s="129"/>
      <c r="J35" s="130"/>
      <c r="K35" s="20"/>
      <c r="L35" s="117"/>
      <c r="M35" s="118"/>
    </row>
    <row r="36" spans="1:13" s="119" customFormat="1" ht="15.75" customHeight="1" thickBot="1">
      <c r="A36" s="234" t="s">
        <v>48</v>
      </c>
      <c r="B36" s="260" t="s">
        <v>49</v>
      </c>
      <c r="C36" s="36" t="s">
        <v>6</v>
      </c>
      <c r="D36" s="37" t="s">
        <v>58</v>
      </c>
      <c r="E36" s="36" t="s">
        <v>22</v>
      </c>
      <c r="F36" s="36" t="s">
        <v>25</v>
      </c>
      <c r="G36" s="121">
        <f>200-200</f>
        <v>0</v>
      </c>
      <c r="H36" s="121">
        <f>4726.1-4726.1</f>
        <v>0</v>
      </c>
      <c r="I36" s="121">
        <f>200-200</f>
        <v>0</v>
      </c>
      <c r="J36" s="131">
        <f aca="true" t="shared" si="1" ref="J36:J42">SUM(G36:I36)</f>
        <v>0</v>
      </c>
      <c r="K36" s="20"/>
      <c r="L36" s="117"/>
      <c r="M36" s="118"/>
    </row>
    <row r="37" spans="1:13" s="119" customFormat="1" ht="17.25" customHeight="1" thickBot="1">
      <c r="A37" s="235"/>
      <c r="B37" s="261"/>
      <c r="C37" s="36" t="s">
        <v>6</v>
      </c>
      <c r="D37" s="37" t="s">
        <v>47</v>
      </c>
      <c r="E37" s="36" t="s">
        <v>22</v>
      </c>
      <c r="F37" s="36" t="s">
        <v>25</v>
      </c>
      <c r="G37" s="132">
        <f>918.4-393.3-525.1</f>
        <v>0</v>
      </c>
      <c r="H37" s="133">
        <f>250-111.8-138.2</f>
        <v>0</v>
      </c>
      <c r="I37" s="133">
        <f>250-111.8-138.2</f>
        <v>0</v>
      </c>
      <c r="J37" s="132">
        <f t="shared" si="1"/>
        <v>0</v>
      </c>
      <c r="K37" s="20"/>
      <c r="L37" s="117"/>
      <c r="M37" s="118"/>
    </row>
    <row r="38" spans="1:13" s="119" customFormat="1" ht="31.5" customHeight="1" thickBot="1">
      <c r="A38" s="134" t="s">
        <v>92</v>
      </c>
      <c r="B38" s="135" t="s">
        <v>93</v>
      </c>
      <c r="C38" s="136" t="s">
        <v>6</v>
      </c>
      <c r="D38" s="137" t="s">
        <v>47</v>
      </c>
      <c r="E38" s="136" t="s">
        <v>22</v>
      </c>
      <c r="F38" s="136" t="s">
        <v>25</v>
      </c>
      <c r="G38" s="138">
        <f>286-1.4</f>
        <v>284.6</v>
      </c>
      <c r="H38" s="138">
        <v>2573.7</v>
      </c>
      <c r="I38" s="138">
        <f>200-200</f>
        <v>0</v>
      </c>
      <c r="J38" s="139">
        <f t="shared" si="1"/>
        <v>2858.2999999999997</v>
      </c>
      <c r="K38" s="20"/>
      <c r="L38" s="117"/>
      <c r="M38" s="118"/>
    </row>
    <row r="39" spans="1:13" s="119" customFormat="1" ht="28.5" customHeight="1" thickBot="1">
      <c r="A39" s="134" t="s">
        <v>94</v>
      </c>
      <c r="B39" s="135" t="s">
        <v>95</v>
      </c>
      <c r="C39" s="140" t="s">
        <v>6</v>
      </c>
      <c r="D39" s="141" t="s">
        <v>47</v>
      </c>
      <c r="E39" s="140" t="s">
        <v>22</v>
      </c>
      <c r="F39" s="140" t="s">
        <v>25</v>
      </c>
      <c r="G39" s="142">
        <v>239.1</v>
      </c>
      <c r="H39" s="142">
        <v>2152.4</v>
      </c>
      <c r="I39" s="142">
        <f>200-200</f>
        <v>0</v>
      </c>
      <c r="J39" s="143">
        <f t="shared" si="1"/>
        <v>2391.5</v>
      </c>
      <c r="K39" s="20"/>
      <c r="L39" s="117"/>
      <c r="M39" s="118"/>
    </row>
    <row r="40" spans="1:13" s="119" customFormat="1" ht="28.5" customHeight="1" thickBot="1">
      <c r="A40" s="262" t="s">
        <v>96</v>
      </c>
      <c r="B40" s="264" t="s">
        <v>97</v>
      </c>
      <c r="C40" s="144" t="s">
        <v>6</v>
      </c>
      <c r="D40" s="145" t="s">
        <v>98</v>
      </c>
      <c r="E40" s="144" t="s">
        <v>22</v>
      </c>
      <c r="F40" s="144" t="s">
        <v>25</v>
      </c>
      <c r="G40" s="146">
        <v>0</v>
      </c>
      <c r="H40" s="146">
        <v>6878.7</v>
      </c>
      <c r="I40" s="146">
        <v>0</v>
      </c>
      <c r="J40" s="146">
        <f t="shared" si="1"/>
        <v>6878.7</v>
      </c>
      <c r="K40" s="20"/>
      <c r="L40" s="117"/>
      <c r="M40" s="118"/>
    </row>
    <row r="41" spans="1:13" s="119" customFormat="1" ht="28.5" customHeight="1" thickBot="1">
      <c r="A41" s="263"/>
      <c r="B41" s="265"/>
      <c r="C41" s="147" t="s">
        <v>6</v>
      </c>
      <c r="D41" s="148" t="s">
        <v>99</v>
      </c>
      <c r="E41" s="147" t="s">
        <v>22</v>
      </c>
      <c r="F41" s="147" t="s">
        <v>25</v>
      </c>
      <c r="G41" s="149">
        <v>393.3</v>
      </c>
      <c r="H41" s="149">
        <v>0</v>
      </c>
      <c r="I41" s="149">
        <v>0</v>
      </c>
      <c r="J41" s="149">
        <f t="shared" si="1"/>
        <v>393.3</v>
      </c>
      <c r="K41" s="20"/>
      <c r="L41" s="117"/>
      <c r="M41" s="118"/>
    </row>
    <row r="42" spans="1:13" s="119" customFormat="1" ht="15.75" customHeight="1" thickBot="1">
      <c r="A42" s="150"/>
      <c r="B42" s="255" t="s">
        <v>28</v>
      </c>
      <c r="C42" s="255"/>
      <c r="D42" s="255"/>
      <c r="E42" s="255"/>
      <c r="F42" s="125"/>
      <c r="G42" s="151">
        <f>SUM(G36:G41)</f>
        <v>917</v>
      </c>
      <c r="H42" s="151">
        <f>SUM(H36:H41)</f>
        <v>11604.8</v>
      </c>
      <c r="I42" s="151">
        <f>SUM(I36:I41)</f>
        <v>0</v>
      </c>
      <c r="J42" s="152">
        <f t="shared" si="1"/>
        <v>12521.8</v>
      </c>
      <c r="K42" s="20">
        <f>SUM(I42:J42)</f>
        <v>12521.8</v>
      </c>
      <c r="L42" s="117"/>
      <c r="M42" s="118"/>
    </row>
    <row r="43" spans="1:13" s="119" customFormat="1" ht="15.75" customHeight="1" thickBot="1">
      <c r="A43" s="33" t="s">
        <v>44</v>
      </c>
      <c r="B43" s="266" t="s">
        <v>50</v>
      </c>
      <c r="C43" s="267"/>
      <c r="D43" s="267"/>
      <c r="E43" s="267"/>
      <c r="F43" s="153"/>
      <c r="G43" s="153"/>
      <c r="H43" s="153"/>
      <c r="I43" s="129"/>
      <c r="J43" s="130"/>
      <c r="K43" s="20"/>
      <c r="L43" s="117"/>
      <c r="M43" s="118"/>
    </row>
    <row r="44" spans="1:13" s="119" customFormat="1" ht="44.25" customHeight="1" thickBot="1">
      <c r="A44" s="154" t="s">
        <v>100</v>
      </c>
      <c r="B44" s="155" t="s">
        <v>55</v>
      </c>
      <c r="C44" s="156" t="s">
        <v>51</v>
      </c>
      <c r="D44" s="157" t="s">
        <v>52</v>
      </c>
      <c r="E44" s="156" t="s">
        <v>22</v>
      </c>
      <c r="F44" s="156" t="s">
        <v>25</v>
      </c>
      <c r="G44" s="158">
        <f>500-410</f>
        <v>90</v>
      </c>
      <c r="H44" s="158">
        <f>250-111.8-138.2</f>
        <v>0</v>
      </c>
      <c r="I44" s="158">
        <f>250-111.8-138.2</f>
        <v>0</v>
      </c>
      <c r="J44" s="158">
        <f>G44</f>
        <v>90</v>
      </c>
      <c r="K44" s="20"/>
      <c r="L44" s="117"/>
      <c r="M44" s="118"/>
    </row>
    <row r="45" spans="1:13" s="119" customFormat="1" ht="15.75" customHeight="1" thickBot="1">
      <c r="A45" s="159"/>
      <c r="B45" s="255" t="s">
        <v>53</v>
      </c>
      <c r="C45" s="255"/>
      <c r="D45" s="255"/>
      <c r="E45" s="255"/>
      <c r="F45" s="125"/>
      <c r="G45" s="126" t="s">
        <v>64</v>
      </c>
      <c r="H45" s="126" t="s">
        <v>65</v>
      </c>
      <c r="I45" s="160">
        <v>0</v>
      </c>
      <c r="J45" s="161">
        <f>J44</f>
        <v>90</v>
      </c>
      <c r="K45" s="20"/>
      <c r="L45" s="117"/>
      <c r="M45" s="118"/>
    </row>
    <row r="46" spans="1:13" s="119" customFormat="1" ht="15.75" customHeight="1" thickBot="1">
      <c r="A46" s="15"/>
      <c r="B46" s="256" t="s">
        <v>9</v>
      </c>
      <c r="C46" s="257"/>
      <c r="D46" s="257"/>
      <c r="E46" s="257"/>
      <c r="F46" s="71"/>
      <c r="G46" s="162">
        <f>G34+G42+G45</f>
        <v>1657</v>
      </c>
      <c r="H46" s="162">
        <f>H34+H42+H45</f>
        <v>16590.3</v>
      </c>
      <c r="I46" s="162">
        <f>I34+I42+I45</f>
        <v>1514.5</v>
      </c>
      <c r="J46" s="163">
        <f>J42+J34+J45</f>
        <v>19761.8</v>
      </c>
      <c r="K46" s="19" t="e">
        <f>J46+#REF!</f>
        <v>#REF!</v>
      </c>
      <c r="L46" s="117"/>
      <c r="M46" s="118"/>
    </row>
    <row r="47" spans="1:13" s="119" customFormat="1" ht="16.5" customHeight="1" thickBot="1">
      <c r="A47" s="15"/>
      <c r="B47" s="71" t="s">
        <v>17</v>
      </c>
      <c r="C47" s="71"/>
      <c r="D47" s="71"/>
      <c r="E47" s="71"/>
      <c r="F47" s="71"/>
      <c r="G47" s="162">
        <f>G46</f>
        <v>1657</v>
      </c>
      <c r="H47" s="162">
        <f>H46</f>
        <v>16590.3</v>
      </c>
      <c r="I47" s="162">
        <f>I46</f>
        <v>1514.5</v>
      </c>
      <c r="J47" s="163">
        <f>J46</f>
        <v>19761.8</v>
      </c>
      <c r="K47" s="23" t="e">
        <f>#REF!+J47</f>
        <v>#REF!</v>
      </c>
      <c r="L47" s="117"/>
      <c r="M47" s="118"/>
    </row>
    <row r="48" spans="1:13" s="168" customFormat="1" ht="17.25" thickBot="1" thickTop="1">
      <c r="A48" s="45"/>
      <c r="B48" s="258" t="s">
        <v>13</v>
      </c>
      <c r="C48" s="259"/>
      <c r="D48" s="259"/>
      <c r="E48" s="259"/>
      <c r="F48" s="72"/>
      <c r="G48" s="164">
        <f>G47+G26</f>
        <v>2870.1</v>
      </c>
      <c r="H48" s="164">
        <f>H47+H26</f>
        <v>37979</v>
      </c>
      <c r="I48" s="164">
        <f>I47+I26</f>
        <v>11388.5</v>
      </c>
      <c r="J48" s="165">
        <f>I48+H48+G48</f>
        <v>52237.6</v>
      </c>
      <c r="K48" s="24" t="e">
        <f>#REF!+J48+#REF!</f>
        <v>#REF!</v>
      </c>
      <c r="L48" s="166"/>
      <c r="M48" s="167"/>
    </row>
    <row r="49" spans="1:10" ht="15.75">
      <c r="A49" s="169"/>
      <c r="B49" s="169"/>
      <c r="C49" s="25"/>
      <c r="D49" s="25"/>
      <c r="E49" s="25"/>
      <c r="F49" s="25"/>
      <c r="G49" s="25"/>
      <c r="H49" s="25"/>
      <c r="I49" s="25"/>
      <c r="J49" s="25"/>
    </row>
  </sheetData>
  <sheetProtection/>
  <mergeCells count="39">
    <mergeCell ref="D1:K1"/>
    <mergeCell ref="C2:K2"/>
    <mergeCell ref="B3:K3"/>
    <mergeCell ref="B4:K4"/>
    <mergeCell ref="C5:K5"/>
    <mergeCell ref="C6:K6"/>
    <mergeCell ref="F15:F16"/>
    <mergeCell ref="D7:J7"/>
    <mergeCell ref="E8:J8"/>
    <mergeCell ref="A10:K10"/>
    <mergeCell ref="A11:K11"/>
    <mergeCell ref="A12:K12"/>
    <mergeCell ref="A13:K13"/>
    <mergeCell ref="G15:I15"/>
    <mergeCell ref="K15:K16"/>
    <mergeCell ref="B17:E17"/>
    <mergeCell ref="B18:E18"/>
    <mergeCell ref="A19:A21"/>
    <mergeCell ref="B23:B24"/>
    <mergeCell ref="A15:A16"/>
    <mergeCell ref="B15:B16"/>
    <mergeCell ref="C15:C16"/>
    <mergeCell ref="D15:D16"/>
    <mergeCell ref="E15:E16"/>
    <mergeCell ref="B26:E26"/>
    <mergeCell ref="B27:E27"/>
    <mergeCell ref="B28:H28"/>
    <mergeCell ref="B29:E29"/>
    <mergeCell ref="B34:E34"/>
    <mergeCell ref="B35:E35"/>
    <mergeCell ref="B45:E45"/>
    <mergeCell ref="B46:E46"/>
    <mergeCell ref="B48:E48"/>
    <mergeCell ref="A36:A37"/>
    <mergeCell ref="B36:B37"/>
    <mergeCell ref="A40:A41"/>
    <mergeCell ref="B40:B41"/>
    <mergeCell ref="B42:E42"/>
    <mergeCell ref="B43:E43"/>
  </mergeCells>
  <printOptions/>
  <pageMargins left="0.31496062992125984" right="0.31496062992125984" top="0.15748031496062992" bottom="0.35433070866141736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2018-10-04T09:09:48Z</cp:lastPrinted>
  <dcterms:created xsi:type="dcterms:W3CDTF">2008-08-28T13:16:53Z</dcterms:created>
  <dcterms:modified xsi:type="dcterms:W3CDTF">2018-11-01T06:32:45Z</dcterms:modified>
  <cp:category/>
  <cp:version/>
  <cp:contentType/>
  <cp:contentStatus/>
</cp:coreProperties>
</file>