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1197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<sst xmlns="http://schemas.openxmlformats.org/spreadsheetml/2006/main" count="100" uniqueCount="83">
  <si>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ПРОЧИЕ ОБЪЕКТЫ</t>
  </si>
  <si>
    <t>АДРЕСНАЯ ПРОГРАММА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</si>
  <si>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</si>
  <si>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</si>
  <si>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</si>
  <si>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</si>
  <si>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План финансирования 2019 год, всего</t>
  </si>
  <si>
    <t>в том числе  средства</t>
  </si>
  <si>
    <t>областного бюджета</t>
  </si>
  <si>
    <t>местного бюджета</t>
  </si>
  <si>
    <t>ПРОГРАММНЫЕ РАСХОДЫ</t>
  </si>
  <si>
    <t>1</t>
  </si>
  <si>
    <t>Газоснабжение</t>
  </si>
  <si>
    <t>ВСЕГО по МУНИЦИПАЛЬНЫМ ПРОГРАММАМ</t>
  </si>
  <si>
    <t>2</t>
  </si>
  <si>
    <t>ВСЕГО по объектам муниципального образования</t>
  </si>
  <si>
    <t xml:space="preserve">  строительства (реконструкции) и  ремонта объектов,</t>
  </si>
  <si>
    <t>Водоснабжение</t>
  </si>
  <si>
    <t xml:space="preserve"> расположенных на территории МО Мгинское городское поселение  на 2019 год     </t>
  </si>
  <si>
    <t>итого по программе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</si>
  <si>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Ремонт дворовой территории многоквартирных жилых домов по адресу г.п. Мга, шоссе революции, д. 38б</t>
  </si>
  <si>
    <t>Дворовые территории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</si>
  <si>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</si>
  <si>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итого по программе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</si>
  <si>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Проектно-изыскательские работы по распределительному газопроводу в д. Пухолово Кировского района Ленинградской области.</t>
  </si>
  <si>
    <t>3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</si>
  <si>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</si>
  <si>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итого по программе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</si>
  <si>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Строительство системы водоснабжения д.Сологубовка и д.Лезье (в том числе проектные работы)</t>
  </si>
  <si>
    <t>Авторский надзор</t>
  </si>
  <si>
    <t>Технологическое присоединение</t>
  </si>
  <si>
    <t>Строительно-монтажные работы</t>
  </si>
  <si>
    <t>4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</si>
  <si>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</si>
  <si>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итого по программе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</si>
  <si>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Тепловые сети</t>
  </si>
  <si>
    <t>5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</si>
  <si>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</si>
  <si>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итого по программе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</si>
  <si>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Благоустройство дворовой территории многоквартирных домов №11 и №15 по ул. Пролетарская в г.п. Мга</t>
  </si>
  <si>
    <t>ИТОГО:</t>
  </si>
  <si>
    <t>ВСЕГО по непрограммным расходам</t>
  </si>
  <si>
    <t>0502 09001S0200 414 228</t>
  </si>
  <si>
    <t>0409 4М001S4390 244 225</t>
  </si>
  <si>
    <t>0502 4V001S5670 414 226</t>
  </si>
  <si>
    <t>0503 1М101L5550 244 225</t>
  </si>
  <si>
    <t>0502 7Р101S0160 244 225</t>
  </si>
  <si>
    <t>0113 9890910090 244 225</t>
  </si>
  <si>
    <t>Здание администрации</t>
  </si>
  <si>
    <t>Ремонт квартиры ул.Связи, д.4 кв.10</t>
  </si>
  <si>
    <t>0501 9890915010 244 225</t>
  </si>
  <si>
    <t>Муниципальный жилой фонд</t>
  </si>
  <si>
    <t>Ремонт участка тепловой сети от ТК 16 и до ТК-20 по ул. Майора Жаринова от котельной п. Мга , ул Маяковского, д.4а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</si>
  <si>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</si>
  <si>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итого по программе 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</si>
  <si>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Капитальный ремонт объектов культуры</t>
  </si>
  <si>
    <t>Капитальный ремонт здания МКУК "КДЦ Мга" в частим ремонта танцевального зала, в том числе замена постановочного освещения</t>
  </si>
  <si>
    <t>Строительный контроль (Технический надзор)</t>
  </si>
  <si>
    <t>Отклонения</t>
  </si>
  <si>
    <t>Примечание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</si>
  <si>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</si>
  <si>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8001 10101S0350 243 225</t>
  </si>
  <si>
    <t>(тыс. руб)</t>
  </si>
  <si>
    <t xml:space="preserve"> тел. 56-963 </t>
  </si>
  <si>
    <t xml:space="preserve">Подключение транспортабельной газовой БОУ(блочная отопительная установка) для обеспечения отоплением и ГВС жилых домов №26 и №28 по шоссе Революции г .п. Мга к сетям инженерной инфраструктуры </t>
  </si>
  <si>
    <t>0502 7Р101S0180 244 310</t>
  </si>
  <si>
    <t>Приобретение и установка транспортабельной газовой БОУ для обеспечения оттопленем и гвс многоквартирных жилых домов №2, №4 по шоссе Революции в г.п. Мга</t>
  </si>
  <si>
    <t>0502 7Р101S0180 244 226</t>
  </si>
  <si>
    <t>0503 1М101L5550 244 226</t>
  </si>
  <si>
    <t>Технический надзор по объекту "Благоустройство дворовой территории многоквартирных домов №11 и №15 по ул. Пролетарская в г.п. Мга"</t>
  </si>
  <si>
    <t>федерального бюджета</t>
  </si>
  <si>
    <t>Ремонт участка тепловой сети от ТК 10 и до ТК-11 от котельной по ул. Маяковского,  д.4а г.п. Мга</t>
  </si>
  <si>
    <t>9</t>
  </si>
  <si>
    <t>Котельная п.Старая Малукса</t>
  </si>
  <si>
    <t>Ремонт газоходного тракта и циклонов от котлов ДКВр-2,5/13 станционные номера 1,2, в отопительной котельной п.Старая Малукса</t>
  </si>
  <si>
    <t xml:space="preserve">План 4 квартала 2019, всего  </t>
  </si>
  <si>
    <t>Факт 4 квартала 2019, всего</t>
  </si>
  <si>
    <t>Срок выполнения работ 30.06.2020</t>
  </si>
  <si>
    <t>По факту выполненных работ</t>
  </si>
  <si>
    <t>Установка входной двери в квартиру № 29, д.4, Березовский пер.г.п. Мга</t>
  </si>
  <si>
    <t xml:space="preserve">Ремонт окна в кабинете № 6  здания </t>
  </si>
  <si>
    <t>исп. Гусева Е.А.</t>
  </si>
  <si>
    <t>Глава администрации                                                                                       Е.С.Яковлев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</si>
</sst>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&quot;р.&quot;"/>
    <numFmt numFmtId="179" formatCode="#,##0.0_р_."/>
    <numFmt numFmtId="180" formatCode="#,##0_р_."/>
    <numFmt numFmtId="181" formatCode="#,##0.000"/>
    <numFmt numFmtId="182" formatCode="_-* #,##0.0_р_._-;\-* #,##0.0_р_._-;_-* &quot;-&quot;?_р_._-;_-@_-"/>
    <numFmt numFmtId="183" formatCode="#,##0.00_р_."/>
    <numFmt numFmtId="184" formatCode="[$€-2]\ ###,000_);[Red]\([$€-2]\ ###,000\)"/>
    <numFmt numFmtId="185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6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0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 vertical="top"/>
    </xf>
    <xf numFmtId="49" fontId="4" fillId="34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4" fontId="4" fillId="33" borderId="14" xfId="0" applyNumberFormat="1" applyFont="1" applyFill="1" applyBorder="1" applyAlignment="1">
      <alignment horizontal="center" vertical="center"/>
    </xf>
    <xf numFmtId="174" fontId="11" fillId="33" borderId="15" xfId="0" applyNumberFormat="1" applyFont="1" applyFill="1" applyBorder="1" applyAlignment="1">
      <alignment horizontal="center" vertical="center" wrapText="1"/>
    </xf>
    <xf numFmtId="174" fontId="11" fillId="33" borderId="13" xfId="0" applyNumberFormat="1" applyFont="1" applyFill="1" applyBorder="1" applyAlignment="1">
      <alignment horizontal="center" wrapText="1"/>
    </xf>
    <xf numFmtId="49" fontId="11" fillId="33" borderId="13" xfId="0" applyNumberFormat="1" applyFont="1" applyFill="1" applyBorder="1" applyAlignment="1">
      <alignment horizontal="center" wrapText="1"/>
    </xf>
    <xf numFmtId="174" fontId="13" fillId="33" borderId="16" xfId="0" applyNumberFormat="1" applyFont="1" applyFill="1" applyBorder="1" applyAlignment="1">
      <alignment horizontal="center" vertical="center" wrapText="1"/>
    </xf>
    <xf numFmtId="174" fontId="11" fillId="33" borderId="17" xfId="0" applyNumberFormat="1" applyFont="1" applyFill="1" applyBorder="1" applyAlignment="1">
      <alignment horizontal="center" vertical="center" wrapText="1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174" fontId="12" fillId="33" borderId="13" xfId="0" applyNumberFormat="1" applyFont="1" applyFill="1" applyBorder="1" applyAlignment="1">
      <alignment horizontal="center" wrapText="1"/>
    </xf>
    <xf numFmtId="174" fontId="12" fillId="33" borderId="18" xfId="0" applyNumberFormat="1" applyFont="1" applyFill="1" applyBorder="1" applyAlignment="1">
      <alignment horizontal="center" wrapText="1"/>
    </xf>
    <xf numFmtId="174" fontId="6" fillId="33" borderId="19" xfId="0" applyNumberFormat="1" applyFont="1" applyFill="1" applyBorder="1" applyAlignment="1">
      <alignment horizontal="center" vertical="center" wrapText="1"/>
    </xf>
    <xf numFmtId="174" fontId="6" fillId="33" borderId="20" xfId="0" applyNumberFormat="1" applyFont="1" applyFill="1" applyBorder="1" applyAlignment="1">
      <alignment horizontal="center" vertical="center" wrapText="1"/>
    </xf>
    <xf numFmtId="174" fontId="6" fillId="33" borderId="21" xfId="0" applyNumberFormat="1" applyFont="1" applyFill="1" applyBorder="1" applyAlignment="1">
      <alignment horizontal="center"/>
    </xf>
    <xf numFmtId="174" fontId="14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5" fillId="34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0" borderId="0" xfId="0" applyAlignment="1">
      <alignment wrapText="1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174" fontId="11" fillId="33" borderId="15" xfId="0" applyNumberFormat="1" applyFont="1" applyFill="1" applyBorder="1" applyAlignment="1">
      <alignment horizontal="center" vertical="center" wrapText="1"/>
    </xf>
    <xf numFmtId="174" fontId="11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/>
    </xf>
    <xf numFmtId="174" fontId="0" fillId="33" borderId="0" xfId="0" applyNumberFormat="1" applyFont="1" applyFill="1" applyAlignment="1">
      <alignment/>
    </xf>
    <xf numFmtId="49" fontId="5" fillId="33" borderId="22" xfId="0" applyNumberFormat="1" applyFont="1" applyFill="1" applyBorder="1" applyAlignment="1">
      <alignment horizontal="center" vertical="center"/>
    </xf>
    <xf numFmtId="174" fontId="11" fillId="33" borderId="1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/>
    </xf>
    <xf numFmtId="174" fontId="11" fillId="0" borderId="16" xfId="0" applyNumberFormat="1" applyFont="1" applyFill="1" applyBorder="1" applyAlignment="1">
      <alignment horizontal="center" wrapText="1"/>
    </xf>
    <xf numFmtId="174" fontId="11" fillId="0" borderId="13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 vertical="center" wrapText="1"/>
    </xf>
    <xf numFmtId="174" fontId="11" fillId="0" borderId="23" xfId="0" applyNumberFormat="1" applyFont="1" applyFill="1" applyBorder="1" applyAlignment="1">
      <alignment horizontal="center" vertical="center" wrapText="1"/>
    </xf>
    <xf numFmtId="174" fontId="15" fillId="0" borderId="24" xfId="0" applyNumberFormat="1" applyFont="1" applyFill="1" applyBorder="1" applyAlignment="1" applyProtection="1">
      <alignment horizontal="center" vertical="center" wrapText="1"/>
      <protection/>
    </xf>
    <xf numFmtId="174" fontId="4" fillId="0" borderId="25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174" fontId="4" fillId="0" borderId="26" xfId="0" applyNumberFormat="1" applyFont="1" applyFill="1" applyBorder="1" applyAlignment="1">
      <alignment horizontal="center"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174" fontId="11" fillId="0" borderId="15" xfId="0" applyNumberFormat="1" applyFont="1" applyFill="1" applyBorder="1" applyAlignment="1">
      <alignment horizontal="center" vertical="center" wrapText="1"/>
    </xf>
    <xf numFmtId="174" fontId="11" fillId="0" borderId="17" xfId="0" applyNumberFormat="1" applyFont="1" applyFill="1" applyBorder="1" applyAlignment="1">
      <alignment horizontal="center" vertical="center" wrapText="1"/>
    </xf>
    <xf numFmtId="174" fontId="11" fillId="0" borderId="13" xfId="0" applyNumberFormat="1" applyFont="1" applyFill="1" applyBorder="1" applyAlignment="1">
      <alignment horizontal="center" wrapText="1"/>
    </xf>
    <xf numFmtId="174" fontId="6" fillId="33" borderId="0" xfId="0" applyNumberFormat="1" applyFont="1" applyFill="1" applyBorder="1" applyAlignment="1">
      <alignment horizontal="center"/>
    </xf>
    <xf numFmtId="174" fontId="13" fillId="33" borderId="0" xfId="0" applyNumberFormat="1" applyFont="1" applyFill="1" applyBorder="1" applyAlignment="1">
      <alignment horizontal="center" wrapText="1"/>
    </xf>
    <xf numFmtId="174" fontId="14" fillId="33" borderId="0" xfId="0" applyNumberFormat="1" applyFont="1" applyFill="1" applyBorder="1" applyAlignment="1">
      <alignment horizontal="center" wrapText="1"/>
    </xf>
    <xf numFmtId="174" fontId="11" fillId="33" borderId="0" xfId="0" applyNumberFormat="1" applyFont="1" applyFill="1" applyBorder="1" applyAlignment="1">
      <alignment horizontal="center" vertical="center" wrapText="1"/>
    </xf>
    <xf numFmtId="174" fontId="4" fillId="33" borderId="28" xfId="0" applyNumberFormat="1" applyFont="1" applyFill="1" applyBorder="1" applyAlignment="1">
      <alignment horizontal="center" vertical="center"/>
    </xf>
    <xf numFmtId="174" fontId="11" fillId="33" borderId="29" xfId="0" applyNumberFormat="1" applyFont="1" applyFill="1" applyBorder="1" applyAlignment="1">
      <alignment horizontal="center" vertical="center" wrapText="1"/>
    </xf>
    <xf numFmtId="174" fontId="11" fillId="33" borderId="30" xfId="0" applyNumberFormat="1" applyFont="1" applyFill="1" applyBorder="1" applyAlignment="1">
      <alignment horizontal="center" vertical="center" wrapText="1"/>
    </xf>
    <xf numFmtId="174" fontId="11" fillId="33" borderId="16" xfId="0" applyNumberFormat="1" applyFont="1" applyFill="1" applyBorder="1" applyAlignment="1">
      <alignment horizontal="center" wrapText="1"/>
    </xf>
    <xf numFmtId="174" fontId="4" fillId="0" borderId="31" xfId="0" applyNumberFormat="1" applyFont="1" applyFill="1" applyBorder="1" applyAlignment="1">
      <alignment horizontal="center" vertical="center" wrapText="1"/>
    </xf>
    <xf numFmtId="174" fontId="4" fillId="0" borderId="3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center" wrapText="1"/>
    </xf>
    <xf numFmtId="1" fontId="11" fillId="33" borderId="33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74" fontId="11" fillId="0" borderId="27" xfId="0" applyNumberFormat="1" applyFont="1" applyFill="1" applyBorder="1" applyAlignment="1">
      <alignment horizontal="center" vertical="center" wrapText="1"/>
    </xf>
    <xf numFmtId="174" fontId="11" fillId="0" borderId="33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49" fontId="3" fillId="33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4" fillId="33" borderId="16" xfId="0" applyFont="1" applyFill="1" applyBorder="1" applyAlignment="1">
      <alignment horizontal="center" vertical="center" wrapText="1"/>
    </xf>
    <xf numFmtId="174" fontId="6" fillId="33" borderId="34" xfId="0" applyNumberFormat="1" applyFont="1" applyFill="1" applyBorder="1" applyAlignment="1">
      <alignment horizontal="center" vertical="center" wrapText="1"/>
    </xf>
    <xf numFmtId="174" fontId="6" fillId="33" borderId="35" xfId="0" applyNumberFormat="1" applyFont="1" applyFill="1" applyBorder="1" applyAlignment="1">
      <alignment horizontal="center" vertical="center" wrapText="1"/>
    </xf>
    <xf numFmtId="174" fontId="6" fillId="33" borderId="2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74" fontId="13" fillId="33" borderId="39" xfId="0" applyNumberFormat="1" applyFont="1" applyFill="1" applyBorder="1" applyAlignment="1">
      <alignment horizontal="center" wrapText="1"/>
    </xf>
    <xf numFmtId="174" fontId="13" fillId="33" borderId="35" xfId="0" applyNumberFormat="1" applyFont="1" applyFill="1" applyBorder="1" applyAlignment="1">
      <alignment horizontal="center" wrapText="1"/>
    </xf>
    <xf numFmtId="174" fontId="13" fillId="33" borderId="20" xfId="0" applyNumberFormat="1" applyFont="1" applyFill="1" applyBorder="1" applyAlignment="1">
      <alignment horizontal="center" wrapText="1"/>
    </xf>
    <xf numFmtId="174" fontId="12" fillId="33" borderId="40" xfId="0" applyNumberFormat="1" applyFont="1" applyFill="1" applyBorder="1" applyAlignment="1">
      <alignment horizontal="center" wrapText="1"/>
    </xf>
    <xf numFmtId="174" fontId="12" fillId="33" borderId="38" xfId="0" applyNumberFormat="1" applyFont="1" applyFill="1" applyBorder="1" applyAlignment="1">
      <alignment horizontal="center" wrapText="1"/>
    </xf>
    <xf numFmtId="174" fontId="12" fillId="33" borderId="25" xfId="0" applyNumberFormat="1" applyFont="1" applyFill="1" applyBorder="1" applyAlignment="1">
      <alignment horizontal="center" wrapText="1"/>
    </xf>
    <xf numFmtId="174" fontId="6" fillId="33" borderId="41" xfId="0" applyNumberFormat="1" applyFont="1" applyFill="1" applyBorder="1" applyAlignment="1">
      <alignment horizontal="center"/>
    </xf>
    <xf numFmtId="174" fontId="6" fillId="33" borderId="42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174" fontId="12" fillId="33" borderId="41" xfId="0" applyNumberFormat="1" applyFont="1" applyFill="1" applyBorder="1" applyAlignment="1">
      <alignment horizontal="center"/>
    </xf>
    <xf numFmtId="174" fontId="12" fillId="33" borderId="42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 wrapText="1"/>
    </xf>
    <xf numFmtId="0" fontId="0" fillId="33" borderId="16" xfId="0" applyFont="1" applyFill="1" applyBorder="1" applyAlignment="1">
      <alignment/>
    </xf>
    <xf numFmtId="174" fontId="4" fillId="0" borderId="37" xfId="0" applyNumberFormat="1" applyFont="1" applyFill="1" applyBorder="1" applyAlignment="1">
      <alignment horizontal="center" vertical="center" wrapText="1"/>
    </xf>
    <xf numFmtId="174" fontId="4" fillId="0" borderId="25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/>
    </xf>
    <xf numFmtId="1" fontId="4" fillId="33" borderId="44" xfId="0" applyNumberFormat="1" applyFont="1" applyFill="1" applyBorder="1" applyAlignment="1">
      <alignment horizontal="center" vertical="center"/>
    </xf>
    <xf numFmtId="174" fontId="11" fillId="33" borderId="45" xfId="0" applyNumberFormat="1" applyFont="1" applyFill="1" applyBorder="1" applyAlignment="1">
      <alignment horizontal="center" vertical="center" wrapText="1"/>
    </xf>
    <xf numFmtId="174" fontId="11" fillId="33" borderId="3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4" fontId="11" fillId="33" borderId="27" xfId="0" applyNumberFormat="1" applyFont="1" applyFill="1" applyBorder="1" applyAlignment="1">
      <alignment horizontal="center" vertical="center" wrapText="1"/>
    </xf>
    <xf numFmtId="174" fontId="11" fillId="33" borderId="3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74" fontId="4" fillId="33" borderId="46" xfId="0" applyNumberFormat="1" applyFont="1" applyFill="1" applyBorder="1" applyAlignment="1">
      <alignment horizontal="center" vertical="center"/>
    </xf>
    <xf numFmtId="174" fontId="4" fillId="33" borderId="28" xfId="0" applyNumberFormat="1" applyFont="1" applyFill="1" applyBorder="1" applyAlignment="1">
      <alignment horizontal="center" vertical="center"/>
    </xf>
    <xf numFmtId="174" fontId="11" fillId="33" borderId="23" xfId="0" applyNumberFormat="1" applyFont="1" applyFill="1" applyBorder="1" applyAlignment="1">
      <alignment horizontal="center" vertical="center" wrapText="1"/>
    </xf>
    <xf numFmtId="174" fontId="11" fillId="33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tabSelected="1" zoomScale="110" zoomScaleNormal="110" zoomScalePageLayoutView="0" workbookViewId="0" topLeftCell="A31">
      <selection activeCell="I46" sqref="I46"/>
    </sheetView>
  </sheetViews>
  <sheetFormatPr defaultColWidth="9.00390625" defaultRowHeight="12.75"/>
  <cols>
    <col min="1" max="1" width="2.375" style="7" customWidth="1"/>
    <col min="2" max="2" width="31.25390625" style="7" customWidth="1"/>
    <col min="3" max="3" width="9.125" style="7" customWidth="1"/>
    <col min="4" max="4" width="23.25390625" style="7" hidden="1" customWidth="1"/>
    <col min="5" max="5" width="24.875" style="7" customWidth="1"/>
    <col min="6" max="7" width="9.375" style="7" customWidth="1"/>
    <col min="8" max="8" width="8.875" style="7" customWidth="1"/>
    <col min="9" max="9" width="9.25390625" style="7" customWidth="1"/>
    <col min="10" max="10" width="9.375" style="7" customWidth="1"/>
    <col min="11" max="11" width="8.00390625" style="7" customWidth="1"/>
    <col min="12" max="12" width="8.875" style="7" customWidth="1"/>
    <col min="13" max="13" width="8.75390625" style="7" customWidth="1"/>
    <col min="14" max="14" width="9.375" style="7" customWidth="1"/>
    <col min="15" max="15" width="7.375" style="7" customWidth="1"/>
    <col min="16" max="16" width="13.625" style="7" customWidth="1"/>
    <col min="17" max="17" width="7.25390625" style="7" customWidth="1"/>
    <col min="18" max="19" width="9.125" style="7" customWidth="1"/>
  </cols>
  <sheetData>
    <row r="2" spans="1:19" ht="13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3.5" customHeight="1">
      <c r="A3" s="86" t="s">
        <v>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56" ht="13.5" customHeight="1">
      <c r="A4" s="86" t="s">
        <v>18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6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6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6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6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6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6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6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6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6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6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6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6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6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8" ht="6.75" customHeight="1">
      <c r="A5" s="37"/>
      <c r="B5" s="37"/>
      <c r="C5" s="37"/>
      <c r="D5" s="37"/>
      <c r="E5" s="37"/>
      <c r="F5" s="37"/>
      <c r="G5" s="37"/>
      <c r="H5" s="37"/>
    </row>
    <row r="6" spans="1:15" ht="14.25" customHeight="1">
      <c r="A6" s="1"/>
      <c r="B6" s="2"/>
      <c r="C6" s="3"/>
      <c r="D6" s="3"/>
      <c r="E6" s="3"/>
      <c r="F6" s="3"/>
      <c r="G6" s="3"/>
      <c r="H6" s="4"/>
      <c r="I6" s="3"/>
      <c r="J6" s="3"/>
      <c r="K6" s="4"/>
      <c r="L6" s="3"/>
      <c r="M6" s="3"/>
      <c r="N6" s="4"/>
      <c r="O6" s="8" t="s">
        <v>62</v>
      </c>
    </row>
    <row r="7" spans="1:19" s="12" customFormat="1" ht="15.75" customHeight="1">
      <c r="A7" s="88" t="s">
        <v>2</v>
      </c>
      <c r="B7" s="88" t="s">
        <v>3</v>
      </c>
      <c r="C7" s="88" t="s">
        <v>4</v>
      </c>
      <c r="D7" s="42"/>
      <c r="E7" s="88" t="s">
        <v>5</v>
      </c>
      <c r="F7" s="88" t="s">
        <v>6</v>
      </c>
      <c r="G7" s="95" t="s">
        <v>7</v>
      </c>
      <c r="H7" s="96"/>
      <c r="I7" s="97"/>
      <c r="J7" s="88" t="s">
        <v>75</v>
      </c>
      <c r="K7" s="95" t="s">
        <v>7</v>
      </c>
      <c r="L7" s="96"/>
      <c r="M7" s="97"/>
      <c r="N7" s="88" t="s">
        <v>76</v>
      </c>
      <c r="O7" s="95" t="s">
        <v>7</v>
      </c>
      <c r="P7" s="96"/>
      <c r="Q7" s="97"/>
      <c r="R7" s="88" t="s">
        <v>58</v>
      </c>
      <c r="S7" s="88" t="s">
        <v>59</v>
      </c>
    </row>
    <row r="8" spans="1:19" s="12" customFormat="1" ht="53.25" customHeight="1">
      <c r="A8" s="88"/>
      <c r="B8" s="88"/>
      <c r="C8" s="88"/>
      <c r="D8" s="42"/>
      <c r="E8" s="88"/>
      <c r="F8" s="88"/>
      <c r="G8" s="13" t="s">
        <v>70</v>
      </c>
      <c r="H8" s="13" t="s">
        <v>8</v>
      </c>
      <c r="I8" s="14" t="s">
        <v>9</v>
      </c>
      <c r="J8" s="88"/>
      <c r="K8" s="13" t="s">
        <v>70</v>
      </c>
      <c r="L8" s="13" t="s">
        <v>8</v>
      </c>
      <c r="M8" s="14" t="s">
        <v>9</v>
      </c>
      <c r="N8" s="88"/>
      <c r="O8" s="13" t="s">
        <v>70</v>
      </c>
      <c r="P8" s="13" t="s">
        <v>8</v>
      </c>
      <c r="Q8" s="14" t="s">
        <v>9</v>
      </c>
      <c r="R8" s="88"/>
      <c r="S8" s="88"/>
    </row>
    <row r="9" spans="1:19" s="12" customFormat="1" ht="13.5" thickBot="1">
      <c r="A9" s="5">
        <v>1</v>
      </c>
      <c r="B9" s="6">
        <v>2</v>
      </c>
      <c r="C9" s="6">
        <v>3</v>
      </c>
      <c r="D9" s="6"/>
      <c r="E9" s="6">
        <v>4</v>
      </c>
      <c r="F9" s="6">
        <f>E9+1</f>
        <v>5</v>
      </c>
      <c r="G9" s="6"/>
      <c r="H9" s="6">
        <f>F9+1</f>
        <v>6</v>
      </c>
      <c r="I9" s="6">
        <f aca="true" t="shared" si="0" ref="I9:S9">H9+1</f>
        <v>7</v>
      </c>
      <c r="J9" s="6">
        <f t="shared" si="0"/>
        <v>8</v>
      </c>
      <c r="K9" s="6"/>
      <c r="L9" s="6">
        <f>J9+1</f>
        <v>9</v>
      </c>
      <c r="M9" s="6">
        <f t="shared" si="0"/>
        <v>10</v>
      </c>
      <c r="N9" s="6">
        <f t="shared" si="0"/>
        <v>11</v>
      </c>
      <c r="O9" s="6"/>
      <c r="P9" s="6">
        <f>N9+1</f>
        <v>12</v>
      </c>
      <c r="Q9" s="6">
        <f t="shared" si="0"/>
        <v>13</v>
      </c>
      <c r="R9" s="6">
        <f t="shared" si="0"/>
        <v>14</v>
      </c>
      <c r="S9" s="6">
        <f t="shared" si="0"/>
        <v>15</v>
      </c>
    </row>
    <row r="10" spans="1:19" s="12" customFormat="1" ht="16.5" customHeight="1" thickBot="1">
      <c r="A10" s="92" t="s">
        <v>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</row>
    <row r="11" spans="1:19" s="12" customFormat="1" ht="82.5" customHeight="1">
      <c r="A11" s="15" t="s">
        <v>11</v>
      </c>
      <c r="B11" s="16" t="s">
        <v>22</v>
      </c>
      <c r="C11" s="40" t="s">
        <v>12</v>
      </c>
      <c r="D11" s="40" t="s">
        <v>42</v>
      </c>
      <c r="E11" s="17" t="s">
        <v>24</v>
      </c>
      <c r="F11" s="41">
        <f>G11+H11+I11</f>
        <v>0</v>
      </c>
      <c r="G11" s="41">
        <v>0</v>
      </c>
      <c r="H11" s="41">
        <v>0</v>
      </c>
      <c r="I11" s="41">
        <v>0</v>
      </c>
      <c r="J11" s="41">
        <f>K11+L11+M11</f>
        <v>0</v>
      </c>
      <c r="K11" s="41">
        <v>0</v>
      </c>
      <c r="L11" s="41">
        <v>0</v>
      </c>
      <c r="M11" s="41">
        <v>0</v>
      </c>
      <c r="N11" s="41">
        <f>O11+P11+Q11</f>
        <v>0</v>
      </c>
      <c r="O11" s="41">
        <v>0</v>
      </c>
      <c r="P11" s="41">
        <v>0</v>
      </c>
      <c r="Q11" s="41">
        <v>0</v>
      </c>
      <c r="R11" s="41">
        <f>J11-N11</f>
        <v>0</v>
      </c>
      <c r="S11" s="18"/>
    </row>
    <row r="12" spans="1:19" s="12" customFormat="1" ht="29.25" customHeight="1" thickBot="1">
      <c r="A12" s="101" t="s">
        <v>23</v>
      </c>
      <c r="B12" s="102"/>
      <c r="C12" s="102"/>
      <c r="D12" s="102"/>
      <c r="E12" s="103"/>
      <c r="F12" s="19">
        <f>I12+H12</f>
        <v>0</v>
      </c>
      <c r="G12" s="19">
        <f>SUM(G11:G11)</f>
        <v>0</v>
      </c>
      <c r="H12" s="19">
        <f>SUM(H11:H11)</f>
        <v>0</v>
      </c>
      <c r="I12" s="19">
        <f>SUM(I11:I11)</f>
        <v>0</v>
      </c>
      <c r="J12" s="19">
        <f>M12+L12</f>
        <v>0</v>
      </c>
      <c r="K12" s="19">
        <f>SUM(K11:K11)</f>
        <v>0</v>
      </c>
      <c r="L12" s="19">
        <f>SUM(L11:L11)</f>
        <v>0</v>
      </c>
      <c r="M12" s="19">
        <f>SUM(M11:M11)</f>
        <v>0</v>
      </c>
      <c r="N12" s="19">
        <f>Q12+P12</f>
        <v>0</v>
      </c>
      <c r="O12" s="19">
        <f>SUM(O11:O11)</f>
        <v>0</v>
      </c>
      <c r="P12" s="19">
        <f>SUM(P11:P11)</f>
        <v>0</v>
      </c>
      <c r="Q12" s="19">
        <f>SUM(Q11:Q11)</f>
        <v>0</v>
      </c>
      <c r="R12" s="19">
        <f>J12-N12</f>
        <v>0</v>
      </c>
      <c r="S12" s="36"/>
    </row>
    <row r="13" spans="1:19" s="12" customFormat="1" ht="92.25" customHeight="1">
      <c r="A13" s="15" t="s">
        <v>14</v>
      </c>
      <c r="B13" s="16" t="s">
        <v>60</v>
      </c>
      <c r="C13" s="20" t="s">
        <v>21</v>
      </c>
      <c r="D13" s="40" t="s">
        <v>43</v>
      </c>
      <c r="E13" s="17" t="s">
        <v>20</v>
      </c>
      <c r="F13" s="41">
        <f>G13+H13+I13</f>
        <v>2627.6</v>
      </c>
      <c r="G13" s="41">
        <v>0</v>
      </c>
      <c r="H13" s="41">
        <v>2057.6</v>
      </c>
      <c r="I13" s="41">
        <f>500+70</f>
        <v>570</v>
      </c>
      <c r="J13" s="41">
        <f>M13+L13</f>
        <v>2627.6</v>
      </c>
      <c r="K13" s="41">
        <v>0</v>
      </c>
      <c r="L13" s="41">
        <v>2057.6</v>
      </c>
      <c r="M13" s="41">
        <f>500+70</f>
        <v>570</v>
      </c>
      <c r="N13" s="41">
        <f>Q13+P13+O13</f>
        <v>2627.6</v>
      </c>
      <c r="O13" s="41">
        <v>0</v>
      </c>
      <c r="P13" s="46">
        <v>2057.6</v>
      </c>
      <c r="Q13" s="46">
        <f>500+70</f>
        <v>570</v>
      </c>
      <c r="R13" s="41">
        <f>J13-N13</f>
        <v>0</v>
      </c>
      <c r="S13" s="18"/>
    </row>
    <row r="14" spans="1:19" s="12" customFormat="1" ht="39" customHeight="1">
      <c r="A14" s="101" t="s">
        <v>19</v>
      </c>
      <c r="B14" s="102"/>
      <c r="C14" s="102"/>
      <c r="D14" s="102"/>
      <c r="E14" s="103"/>
      <c r="F14" s="19">
        <f>I14+H14</f>
        <v>2627.6</v>
      </c>
      <c r="G14" s="19">
        <f>SUM(G13:G13)</f>
        <v>0</v>
      </c>
      <c r="H14" s="19">
        <f>SUM(H13:H13)</f>
        <v>2057.6</v>
      </c>
      <c r="I14" s="19">
        <f>SUM(I13:I13)</f>
        <v>570</v>
      </c>
      <c r="J14" s="19">
        <f>M14+L14</f>
        <v>2627.6</v>
      </c>
      <c r="K14" s="19">
        <f>SUM(K13:K13)</f>
        <v>0</v>
      </c>
      <c r="L14" s="19">
        <f>SUM(L13:L13)</f>
        <v>2057.6</v>
      </c>
      <c r="M14" s="19">
        <f>SUM(M13:M13)</f>
        <v>570</v>
      </c>
      <c r="N14" s="19">
        <f>Q14+P14</f>
        <v>2627.6</v>
      </c>
      <c r="O14" s="19">
        <f>SUM(O13:O13)</f>
        <v>0</v>
      </c>
      <c r="P14" s="19">
        <f>SUM(P13:P13)</f>
        <v>2057.6</v>
      </c>
      <c r="Q14" s="19">
        <f>SUM(Q13:Q13)</f>
        <v>570</v>
      </c>
      <c r="R14" s="19">
        <f>J14-N14</f>
        <v>0</v>
      </c>
      <c r="S14" s="36"/>
    </row>
    <row r="15" spans="1:19" s="12" customFormat="1" ht="64.5" customHeight="1">
      <c r="A15" s="124" t="s">
        <v>25</v>
      </c>
      <c r="B15" s="126" t="s">
        <v>26</v>
      </c>
      <c r="C15" s="116" t="s">
        <v>17</v>
      </c>
      <c r="D15" s="69" t="s">
        <v>44</v>
      </c>
      <c r="E15" s="70" t="s">
        <v>28</v>
      </c>
      <c r="F15" s="21"/>
      <c r="G15" s="41"/>
      <c r="H15" s="41"/>
      <c r="I15" s="41"/>
      <c r="J15" s="21"/>
      <c r="K15" s="41"/>
      <c r="L15" s="41"/>
      <c r="M15" s="41"/>
      <c r="N15" s="21"/>
      <c r="O15" s="41"/>
      <c r="P15" s="41"/>
      <c r="Q15" s="41"/>
      <c r="R15" s="21"/>
      <c r="S15" s="110" t="s">
        <v>77</v>
      </c>
    </row>
    <row r="16" spans="1:19" s="12" customFormat="1" ht="20.25" customHeight="1">
      <c r="A16" s="125"/>
      <c r="B16" s="127"/>
      <c r="C16" s="117"/>
      <c r="D16" s="69"/>
      <c r="E16" s="48" t="s">
        <v>29</v>
      </c>
      <c r="F16" s="49">
        <f>G16+H16+I16</f>
        <v>112.80000000000001</v>
      </c>
      <c r="G16" s="50">
        <v>0</v>
      </c>
      <c r="H16" s="50">
        <v>0</v>
      </c>
      <c r="I16" s="49">
        <f>154.4-41.6</f>
        <v>112.80000000000001</v>
      </c>
      <c r="J16" s="50">
        <f>L16+M16</f>
        <v>112.80000000000001</v>
      </c>
      <c r="K16" s="50">
        <v>0</v>
      </c>
      <c r="L16" s="50">
        <v>0</v>
      </c>
      <c r="M16" s="49">
        <f>154.4-41.6</f>
        <v>112.80000000000001</v>
      </c>
      <c r="N16" s="50">
        <f>P16+Q16</f>
        <v>102.1</v>
      </c>
      <c r="O16" s="50">
        <v>0</v>
      </c>
      <c r="P16" s="50">
        <v>0</v>
      </c>
      <c r="Q16" s="49">
        <v>102.1</v>
      </c>
      <c r="R16" s="50">
        <f aca="true" t="shared" si="1" ref="R16:R32">J16-N16</f>
        <v>10.700000000000017</v>
      </c>
      <c r="S16" s="111"/>
    </row>
    <row r="17" spans="1:19" s="12" customFormat="1" ht="24.75" customHeight="1">
      <c r="A17" s="125"/>
      <c r="B17" s="127"/>
      <c r="C17" s="117"/>
      <c r="D17" s="66"/>
      <c r="E17" s="48" t="s">
        <v>57</v>
      </c>
      <c r="F17" s="49">
        <f>G17+H17+I17</f>
        <v>1069.3000000000002</v>
      </c>
      <c r="G17" s="50">
        <v>0</v>
      </c>
      <c r="H17" s="51">
        <v>0</v>
      </c>
      <c r="I17" s="50">
        <f>1119-49.6-0.1</f>
        <v>1069.3000000000002</v>
      </c>
      <c r="J17" s="50">
        <f>L17+M17</f>
        <v>1069.3000000000002</v>
      </c>
      <c r="K17" s="50">
        <v>0</v>
      </c>
      <c r="L17" s="51">
        <v>0</v>
      </c>
      <c r="M17" s="50">
        <f>1119-49.6-0.1</f>
        <v>1069.3000000000002</v>
      </c>
      <c r="N17" s="50">
        <f>P17+Q17</f>
        <v>996</v>
      </c>
      <c r="O17" s="50">
        <v>0</v>
      </c>
      <c r="P17" s="51">
        <v>0</v>
      </c>
      <c r="Q17" s="50">
        <v>996</v>
      </c>
      <c r="R17" s="50">
        <f t="shared" si="1"/>
        <v>73.30000000000018</v>
      </c>
      <c r="S17" s="111"/>
    </row>
    <row r="18" spans="1:19" s="12" customFormat="1" ht="28.5" customHeight="1">
      <c r="A18" s="125"/>
      <c r="B18" s="127"/>
      <c r="C18" s="117"/>
      <c r="D18" s="66"/>
      <c r="E18" s="70" t="s">
        <v>30</v>
      </c>
      <c r="F18" s="49">
        <f>G18+H18+I18</f>
        <v>6110.6</v>
      </c>
      <c r="G18" s="50">
        <v>0</v>
      </c>
      <c r="H18" s="51">
        <v>4615.8</v>
      </c>
      <c r="I18" s="51">
        <v>1494.8</v>
      </c>
      <c r="J18" s="50">
        <f>L18+M18</f>
        <v>6110.6</v>
      </c>
      <c r="K18" s="50">
        <v>0</v>
      </c>
      <c r="L18" s="51">
        <v>4615.8</v>
      </c>
      <c r="M18" s="51">
        <v>1494.8</v>
      </c>
      <c r="N18" s="50">
        <f>P18+Q18</f>
        <v>6068.28664</v>
      </c>
      <c r="O18" s="50">
        <v>0</v>
      </c>
      <c r="P18" s="52">
        <f>4573486.64/1000</f>
        <v>4573.48664</v>
      </c>
      <c r="Q18" s="51">
        <v>1494.8</v>
      </c>
      <c r="R18" s="50">
        <f t="shared" si="1"/>
        <v>42.3133600000001</v>
      </c>
      <c r="S18" s="111"/>
    </row>
    <row r="19" spans="1:19" s="12" customFormat="1" ht="24.75" customHeight="1">
      <c r="A19" s="125"/>
      <c r="B19" s="127"/>
      <c r="C19" s="117"/>
      <c r="D19" s="68"/>
      <c r="E19" s="70" t="s">
        <v>31</v>
      </c>
      <c r="F19" s="49">
        <f>G19+H19+I19</f>
        <v>46474.700000000004</v>
      </c>
      <c r="G19" s="50">
        <v>0</v>
      </c>
      <c r="H19" s="51">
        <v>45242.8</v>
      </c>
      <c r="I19" s="51">
        <v>1231.9</v>
      </c>
      <c r="J19" s="50">
        <f>L19+M19</f>
        <v>46474.700000000004</v>
      </c>
      <c r="K19" s="50">
        <v>0</v>
      </c>
      <c r="L19" s="51">
        <v>45242.8</v>
      </c>
      <c r="M19" s="51">
        <v>1231.9</v>
      </c>
      <c r="N19" s="50">
        <f>P19+Q19</f>
        <v>41331.54352</v>
      </c>
      <c r="O19" s="50">
        <v>0</v>
      </c>
      <c r="P19" s="51">
        <f>40325254.6/1000</f>
        <v>40325.2546</v>
      </c>
      <c r="Q19" s="51">
        <f>1006288.92/1000</f>
        <v>1006.2889200000001</v>
      </c>
      <c r="R19" s="50">
        <f t="shared" si="1"/>
        <v>5143.156480000005</v>
      </c>
      <c r="S19" s="111"/>
    </row>
    <row r="20" spans="1:19" s="12" customFormat="1" ht="24.75" customHeight="1">
      <c r="A20" s="67"/>
      <c r="B20" s="128"/>
      <c r="C20" s="118"/>
      <c r="D20" s="68"/>
      <c r="E20" s="70" t="s">
        <v>31</v>
      </c>
      <c r="F20" s="49">
        <f>G20+H20+I20</f>
        <v>10885.1</v>
      </c>
      <c r="G20" s="50">
        <v>0</v>
      </c>
      <c r="H20" s="51">
        <v>10885.1</v>
      </c>
      <c r="I20" s="51">
        <v>0</v>
      </c>
      <c r="J20" s="50">
        <f>L20+M20</f>
        <v>10885.1</v>
      </c>
      <c r="K20" s="50">
        <v>0</v>
      </c>
      <c r="L20" s="51">
        <v>10885.1</v>
      </c>
      <c r="M20" s="51">
        <v>0</v>
      </c>
      <c r="N20" s="50">
        <f>P20+Q20</f>
        <v>10885.1</v>
      </c>
      <c r="O20" s="50">
        <v>0</v>
      </c>
      <c r="P20" s="51">
        <v>10885.1</v>
      </c>
      <c r="Q20" s="51">
        <v>0</v>
      </c>
      <c r="R20" s="50">
        <f>J20-N20</f>
        <v>0</v>
      </c>
      <c r="S20" s="111"/>
    </row>
    <row r="21" spans="1:19" s="12" customFormat="1" ht="27" customHeight="1">
      <c r="A21" s="101" t="s">
        <v>27</v>
      </c>
      <c r="B21" s="102"/>
      <c r="C21" s="102"/>
      <c r="D21" s="102"/>
      <c r="E21" s="103"/>
      <c r="F21" s="19">
        <f>I21+H21</f>
        <v>64652.50000000001</v>
      </c>
      <c r="G21" s="19">
        <f>SUM(G15:G20)</f>
        <v>0</v>
      </c>
      <c r="H21" s="19">
        <f>SUM(H15:H20)</f>
        <v>60743.700000000004</v>
      </c>
      <c r="I21" s="19">
        <f>SUM(I15:I20)</f>
        <v>3908.8</v>
      </c>
      <c r="J21" s="19">
        <f>M21+L21</f>
        <v>64652.50000000001</v>
      </c>
      <c r="K21" s="19">
        <f>SUM(K15:K20)</f>
        <v>0</v>
      </c>
      <c r="L21" s="19">
        <f>SUM(L15:L20)</f>
        <v>60743.700000000004</v>
      </c>
      <c r="M21" s="19">
        <f>SUM(M15:M20)</f>
        <v>3908.8</v>
      </c>
      <c r="N21" s="19">
        <f>Q21+P21+O21</f>
        <v>59383.03016</v>
      </c>
      <c r="O21" s="19">
        <f>SUM(O15:O19)</f>
        <v>0</v>
      </c>
      <c r="P21" s="19">
        <f>SUM(P15:P20)</f>
        <v>55783.84124</v>
      </c>
      <c r="Q21" s="19">
        <f>SUM(Q15:Q20)</f>
        <v>3599.1889199999996</v>
      </c>
      <c r="R21" s="19">
        <f>J21-N21</f>
        <v>5269.469840000005</v>
      </c>
      <c r="S21" s="111"/>
    </row>
    <row r="22" spans="1:19" s="12" customFormat="1" ht="78" customHeight="1">
      <c r="A22" s="75">
        <v>4</v>
      </c>
      <c r="B22" s="121" t="s">
        <v>33</v>
      </c>
      <c r="C22" s="21" t="s">
        <v>35</v>
      </c>
      <c r="D22" s="21" t="s">
        <v>46</v>
      </c>
      <c r="E22" s="17" t="s">
        <v>52</v>
      </c>
      <c r="F22" s="50">
        <f>H22+I22</f>
        <v>4417.1</v>
      </c>
      <c r="G22" s="49">
        <v>0</v>
      </c>
      <c r="H22" s="49">
        <v>3775.6</v>
      </c>
      <c r="I22" s="49">
        <v>641.5</v>
      </c>
      <c r="J22" s="49">
        <f aca="true" t="shared" si="2" ref="J22:J29">M22+L22+K22</f>
        <v>4417.1</v>
      </c>
      <c r="K22" s="49">
        <v>0</v>
      </c>
      <c r="L22" s="49">
        <v>3775.6</v>
      </c>
      <c r="M22" s="49">
        <v>641.5</v>
      </c>
      <c r="N22" s="50">
        <f>P22+Q22</f>
        <v>4398.2</v>
      </c>
      <c r="O22" s="49">
        <v>0</v>
      </c>
      <c r="P22" s="49">
        <v>3775.6</v>
      </c>
      <c r="Q22" s="49">
        <v>622.6</v>
      </c>
      <c r="R22" s="49">
        <f>J22-N22</f>
        <v>18.900000000000546</v>
      </c>
      <c r="S22" s="78" t="s">
        <v>78</v>
      </c>
    </row>
    <row r="23" spans="1:19" s="12" customFormat="1" ht="51" customHeight="1">
      <c r="A23" s="76"/>
      <c r="B23" s="122"/>
      <c r="C23" s="21" t="s">
        <v>35</v>
      </c>
      <c r="D23" s="21" t="s">
        <v>46</v>
      </c>
      <c r="E23" s="17" t="s">
        <v>71</v>
      </c>
      <c r="F23" s="50">
        <f>H23+I23</f>
        <v>4618.9</v>
      </c>
      <c r="G23" s="49">
        <v>0</v>
      </c>
      <c r="H23" s="49">
        <v>4157</v>
      </c>
      <c r="I23" s="49">
        <v>461.9</v>
      </c>
      <c r="J23" s="49">
        <f t="shared" si="2"/>
        <v>4618.9</v>
      </c>
      <c r="K23" s="49">
        <v>0</v>
      </c>
      <c r="L23" s="49">
        <v>4157</v>
      </c>
      <c r="M23" s="49">
        <v>461.9</v>
      </c>
      <c r="N23" s="50">
        <f>P23+Q23</f>
        <v>4526.5</v>
      </c>
      <c r="O23" s="49">
        <v>0</v>
      </c>
      <c r="P23" s="49">
        <v>4073.9</v>
      </c>
      <c r="Q23" s="49">
        <v>452.6</v>
      </c>
      <c r="R23" s="49">
        <f>J23-N23</f>
        <v>92.39999999999964</v>
      </c>
      <c r="S23" s="79"/>
    </row>
    <row r="24" spans="1:19" s="12" customFormat="1" ht="51" customHeight="1">
      <c r="A24" s="76"/>
      <c r="B24" s="122"/>
      <c r="C24" s="40" t="s">
        <v>35</v>
      </c>
      <c r="D24" s="21" t="s">
        <v>67</v>
      </c>
      <c r="E24" s="17" t="s">
        <v>64</v>
      </c>
      <c r="F24" s="50">
        <f>H24+I24</f>
        <v>7275.8</v>
      </c>
      <c r="G24" s="49">
        <v>0</v>
      </c>
      <c r="H24" s="49">
        <v>6781</v>
      </c>
      <c r="I24" s="49">
        <v>494.8</v>
      </c>
      <c r="J24" s="49">
        <f t="shared" si="2"/>
        <v>7275.8</v>
      </c>
      <c r="K24" s="49">
        <v>0</v>
      </c>
      <c r="L24" s="49">
        <v>6781</v>
      </c>
      <c r="M24" s="49">
        <v>494.8</v>
      </c>
      <c r="N24" s="50">
        <f>P24+Q24</f>
        <v>6599.099999999999</v>
      </c>
      <c r="O24" s="49">
        <v>0</v>
      </c>
      <c r="P24" s="49">
        <v>6187.7</v>
      </c>
      <c r="Q24" s="49">
        <v>411.4</v>
      </c>
      <c r="R24" s="49">
        <f t="shared" si="1"/>
        <v>676.7000000000007</v>
      </c>
      <c r="S24" s="80"/>
    </row>
    <row r="25" spans="1:19" s="12" customFormat="1" ht="89.25" customHeight="1">
      <c r="A25" s="77" t="s">
        <v>32</v>
      </c>
      <c r="B25" s="123"/>
      <c r="C25" s="40" t="s">
        <v>35</v>
      </c>
      <c r="D25" s="40" t="s">
        <v>65</v>
      </c>
      <c r="E25" s="17" t="s">
        <v>66</v>
      </c>
      <c r="F25" s="50">
        <f>H25+I25</f>
        <v>12677</v>
      </c>
      <c r="G25" s="49">
        <v>0</v>
      </c>
      <c r="H25" s="49">
        <v>10925</v>
      </c>
      <c r="I25" s="49">
        <v>1752</v>
      </c>
      <c r="J25" s="49">
        <f t="shared" si="2"/>
        <v>12677</v>
      </c>
      <c r="K25" s="49">
        <v>0</v>
      </c>
      <c r="L25" s="49">
        <v>10925</v>
      </c>
      <c r="M25" s="49">
        <v>1752</v>
      </c>
      <c r="N25" s="50">
        <f>P25+Q25</f>
        <v>12388.400000000001</v>
      </c>
      <c r="O25" s="49">
        <v>0</v>
      </c>
      <c r="P25" s="49">
        <v>10676.2</v>
      </c>
      <c r="Q25" s="49">
        <v>1712.2</v>
      </c>
      <c r="R25" s="49">
        <f>J25-N25</f>
        <v>288.59999999999854</v>
      </c>
      <c r="S25" s="81"/>
    </row>
    <row r="26" spans="1:19" s="12" customFormat="1" ht="25.5" customHeight="1">
      <c r="A26" s="101" t="s">
        <v>34</v>
      </c>
      <c r="B26" s="102"/>
      <c r="C26" s="102"/>
      <c r="D26" s="102"/>
      <c r="E26" s="103"/>
      <c r="F26" s="19">
        <f>I26+H26+G26</f>
        <v>28988.8</v>
      </c>
      <c r="G26" s="19">
        <f>SUM(G22:G25)</f>
        <v>0</v>
      </c>
      <c r="H26" s="19">
        <f>SUM(H22:H25)</f>
        <v>25638.6</v>
      </c>
      <c r="I26" s="19">
        <f>SUM(I22:I25)</f>
        <v>3350.2</v>
      </c>
      <c r="J26" s="19">
        <f t="shared" si="2"/>
        <v>28988.8</v>
      </c>
      <c r="K26" s="19">
        <f aca="true" t="shared" si="3" ref="K26:Q26">SUM(K22:K25)</f>
        <v>0</v>
      </c>
      <c r="L26" s="19">
        <f t="shared" si="3"/>
        <v>25638.6</v>
      </c>
      <c r="M26" s="19">
        <f t="shared" si="3"/>
        <v>3350.2</v>
      </c>
      <c r="N26" s="19">
        <f t="shared" si="3"/>
        <v>27912.2</v>
      </c>
      <c r="O26" s="19">
        <f t="shared" si="3"/>
        <v>0</v>
      </c>
      <c r="P26" s="19">
        <f t="shared" si="3"/>
        <v>24713.4</v>
      </c>
      <c r="Q26" s="19">
        <f t="shared" si="3"/>
        <v>3198.8</v>
      </c>
      <c r="R26" s="19">
        <f t="shared" si="1"/>
        <v>1076.5999999999985</v>
      </c>
      <c r="S26" s="36"/>
    </row>
    <row r="27" spans="1:19" s="12" customFormat="1" ht="54" customHeight="1">
      <c r="A27" s="84">
        <v>5</v>
      </c>
      <c r="B27" s="82" t="s">
        <v>37</v>
      </c>
      <c r="C27" s="82" t="s">
        <v>21</v>
      </c>
      <c r="D27" s="50" t="s">
        <v>45</v>
      </c>
      <c r="E27" s="62" t="s">
        <v>39</v>
      </c>
      <c r="F27" s="49">
        <f>G27+H27+I27</f>
        <v>10432.1</v>
      </c>
      <c r="G27" s="49">
        <v>6447.3</v>
      </c>
      <c r="H27" s="49">
        <v>3459.7</v>
      </c>
      <c r="I27" s="49">
        <v>525.1</v>
      </c>
      <c r="J27" s="49">
        <f t="shared" si="2"/>
        <v>10432.1</v>
      </c>
      <c r="K27" s="49">
        <v>6447.3</v>
      </c>
      <c r="L27" s="49">
        <v>3459.7</v>
      </c>
      <c r="M27" s="49">
        <v>525.1</v>
      </c>
      <c r="N27" s="49">
        <f>Q27+P27+O27</f>
        <v>10432.1</v>
      </c>
      <c r="O27" s="49">
        <v>6447.3</v>
      </c>
      <c r="P27" s="49">
        <v>3459.7</v>
      </c>
      <c r="Q27" s="49">
        <v>525.1</v>
      </c>
      <c r="R27" s="49">
        <f t="shared" si="1"/>
        <v>0</v>
      </c>
      <c r="S27" s="78"/>
    </row>
    <row r="28" spans="1:19" s="12" customFormat="1" ht="76.5" customHeight="1">
      <c r="A28" s="84" t="s">
        <v>36</v>
      </c>
      <c r="B28" s="83" t="s">
        <v>37</v>
      </c>
      <c r="C28" s="83" t="s">
        <v>21</v>
      </c>
      <c r="D28" s="60" t="s">
        <v>68</v>
      </c>
      <c r="E28" s="62" t="s">
        <v>69</v>
      </c>
      <c r="F28" s="49">
        <f>G28+H28+I28</f>
        <v>97.9</v>
      </c>
      <c r="G28" s="49">
        <v>32.7</v>
      </c>
      <c r="H28" s="49">
        <v>60.3</v>
      </c>
      <c r="I28" s="49">
        <v>4.9</v>
      </c>
      <c r="J28" s="49">
        <f t="shared" si="2"/>
        <v>97.9</v>
      </c>
      <c r="K28" s="49">
        <v>32.7</v>
      </c>
      <c r="L28" s="49">
        <v>60.3</v>
      </c>
      <c r="M28" s="49">
        <v>4.9</v>
      </c>
      <c r="N28" s="49">
        <f>Q28+P28+O28</f>
        <v>97.9</v>
      </c>
      <c r="O28" s="49">
        <v>32.7</v>
      </c>
      <c r="P28" s="49">
        <v>60.3</v>
      </c>
      <c r="Q28" s="49">
        <v>4.9</v>
      </c>
      <c r="R28" s="49">
        <f>J28-N28</f>
        <v>0</v>
      </c>
      <c r="S28" s="85"/>
    </row>
    <row r="29" spans="1:19" s="12" customFormat="1" ht="27.75" customHeight="1" thickBot="1">
      <c r="A29" s="101" t="s">
        <v>38</v>
      </c>
      <c r="B29" s="102"/>
      <c r="C29" s="102"/>
      <c r="D29" s="102"/>
      <c r="E29" s="103"/>
      <c r="F29" s="19">
        <f>I29+H29+G29</f>
        <v>10530</v>
      </c>
      <c r="G29" s="19">
        <f>SUM(G27:G28)</f>
        <v>6480</v>
      </c>
      <c r="H29" s="19">
        <f>SUM(H27+H28)</f>
        <v>3520</v>
      </c>
      <c r="I29" s="19">
        <f>SUM(I27+I28)</f>
        <v>530</v>
      </c>
      <c r="J29" s="19">
        <f t="shared" si="2"/>
        <v>10530</v>
      </c>
      <c r="K29" s="19">
        <f>SUM(K27:K28)</f>
        <v>6480</v>
      </c>
      <c r="L29" s="19">
        <f>SUM(L27+L28)</f>
        <v>3520</v>
      </c>
      <c r="M29" s="19">
        <f>SUM(M27+M28)</f>
        <v>530</v>
      </c>
      <c r="N29" s="19">
        <f>Q29+P29+O29</f>
        <v>10530</v>
      </c>
      <c r="O29" s="19">
        <f>SUM(O27:O28)</f>
        <v>6480</v>
      </c>
      <c r="P29" s="19">
        <f>SUM(P27+P28)</f>
        <v>3520</v>
      </c>
      <c r="Q29" s="19">
        <f>SUM(Q27+Q28)</f>
        <v>530</v>
      </c>
      <c r="R29" s="19">
        <f t="shared" si="1"/>
        <v>0</v>
      </c>
      <c r="S29" s="36"/>
    </row>
    <row r="30" spans="1:19" s="12" customFormat="1" ht="96" customHeight="1">
      <c r="A30" s="34">
        <v>6</v>
      </c>
      <c r="B30" s="60" t="s">
        <v>53</v>
      </c>
      <c r="C30" s="61" t="s">
        <v>55</v>
      </c>
      <c r="D30" s="60" t="s">
        <v>61</v>
      </c>
      <c r="E30" s="62" t="s">
        <v>56</v>
      </c>
      <c r="F30" s="49">
        <f>H30+I30</f>
        <v>4352.299999999999</v>
      </c>
      <c r="G30" s="49">
        <v>0</v>
      </c>
      <c r="H30" s="49">
        <v>3231.2</v>
      </c>
      <c r="I30" s="49">
        <f>1121.1</f>
        <v>1121.1</v>
      </c>
      <c r="J30" s="49">
        <f>L30+M30</f>
        <v>4352.299999999999</v>
      </c>
      <c r="K30" s="49">
        <v>0</v>
      </c>
      <c r="L30" s="49">
        <v>3231.2</v>
      </c>
      <c r="M30" s="49">
        <f>1121.1</f>
        <v>1121.1</v>
      </c>
      <c r="N30" s="49">
        <f>P30+Q30</f>
        <v>4119.3</v>
      </c>
      <c r="O30" s="49">
        <v>0</v>
      </c>
      <c r="P30" s="49">
        <v>3046.3</v>
      </c>
      <c r="Q30" s="49">
        <v>1073</v>
      </c>
      <c r="R30" s="49">
        <f t="shared" si="1"/>
        <v>232.9999999999991</v>
      </c>
      <c r="S30" s="57" t="s">
        <v>78</v>
      </c>
    </row>
    <row r="31" spans="1:19" s="12" customFormat="1" ht="27" customHeight="1">
      <c r="A31" s="101" t="s">
        <v>54</v>
      </c>
      <c r="B31" s="102"/>
      <c r="C31" s="102"/>
      <c r="D31" s="102"/>
      <c r="E31" s="103"/>
      <c r="F31" s="19">
        <f>I31+H31+G31</f>
        <v>4352.299999999999</v>
      </c>
      <c r="G31" s="19">
        <f>SUM(G30:G30)</f>
        <v>0</v>
      </c>
      <c r="H31" s="19">
        <f>SUM(H30:H30)</f>
        <v>3231.2</v>
      </c>
      <c r="I31" s="19">
        <f>SUM(I30:I30)</f>
        <v>1121.1</v>
      </c>
      <c r="J31" s="19">
        <f>M31+L31+K31</f>
        <v>4352.299999999999</v>
      </c>
      <c r="K31" s="19">
        <f>K30</f>
        <v>0</v>
      </c>
      <c r="L31" s="19">
        <f>SUM(L30:L30)</f>
        <v>3231.2</v>
      </c>
      <c r="M31" s="19">
        <f>SUM(M30:M30)</f>
        <v>1121.1</v>
      </c>
      <c r="N31" s="19">
        <f>Q31+P31+O31</f>
        <v>4119.3</v>
      </c>
      <c r="O31" s="19">
        <f>O30</f>
        <v>0</v>
      </c>
      <c r="P31" s="19">
        <f>SUM(P30:P30)</f>
        <v>3046.3</v>
      </c>
      <c r="Q31" s="19">
        <f>SUM(Q30:Q30)</f>
        <v>1073</v>
      </c>
      <c r="R31" s="19">
        <f t="shared" si="1"/>
        <v>232.9999999999991</v>
      </c>
      <c r="S31" s="19"/>
    </row>
    <row r="32" spans="1:19" s="12" customFormat="1" ht="13.5" thickBot="1">
      <c r="A32" s="104" t="s">
        <v>13</v>
      </c>
      <c r="B32" s="105"/>
      <c r="C32" s="105"/>
      <c r="D32" s="105"/>
      <c r="E32" s="106"/>
      <c r="F32" s="22">
        <f>H32+I32+G32</f>
        <v>111151.2</v>
      </c>
      <c r="G32" s="22">
        <f>G12+G14+G21+G26+G29+G31</f>
        <v>6480</v>
      </c>
      <c r="H32" s="22">
        <f>H12+H14+H21+H26+H29+H31</f>
        <v>95191.09999999999</v>
      </c>
      <c r="I32" s="22">
        <f>I12+I14+I21+I26+I29+I31</f>
        <v>9480.1</v>
      </c>
      <c r="J32" s="22">
        <f>L32+M32+K32</f>
        <v>111151.2</v>
      </c>
      <c r="K32" s="22">
        <f>K12+K14+K21+K26+K29+K31</f>
        <v>6480</v>
      </c>
      <c r="L32" s="22">
        <f>L12+L14+L21+L26+L29+L31</f>
        <v>95191.09999999999</v>
      </c>
      <c r="M32" s="22">
        <f>M12+M14+M21+M26+M29+M31</f>
        <v>9480.1</v>
      </c>
      <c r="N32" s="22">
        <f>P32+Q32</f>
        <v>98092.13016000002</v>
      </c>
      <c r="O32" s="22">
        <f>O12+O14+O21+O26+O29+O31</f>
        <v>6480</v>
      </c>
      <c r="P32" s="22">
        <f>P12+P14+P21+P26+P29+P31</f>
        <v>89121.14124000001</v>
      </c>
      <c r="Q32" s="22">
        <f>Q12+Q14+Q21+Q26+Q29+Q31</f>
        <v>8970.98892</v>
      </c>
      <c r="R32" s="22">
        <f t="shared" si="1"/>
        <v>13059.069839999982</v>
      </c>
      <c r="S32" s="22"/>
    </row>
    <row r="33" spans="1:19" s="12" customFormat="1" ht="16.5" customHeight="1" thickBot="1">
      <c r="A33" s="92" t="s">
        <v>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</row>
    <row r="34" spans="1:19" s="12" customFormat="1" ht="31.5" customHeight="1">
      <c r="A34" s="114">
        <v>7</v>
      </c>
      <c r="B34" s="71" t="s">
        <v>51</v>
      </c>
      <c r="C34" s="72"/>
      <c r="D34" s="53" t="s">
        <v>50</v>
      </c>
      <c r="E34" s="54" t="s">
        <v>49</v>
      </c>
      <c r="F34" s="54">
        <f>I34</f>
        <v>231.5</v>
      </c>
      <c r="G34" s="55">
        <v>0</v>
      </c>
      <c r="H34" s="55">
        <v>0</v>
      </c>
      <c r="I34" s="55">
        <v>231.5</v>
      </c>
      <c r="J34" s="54">
        <f>M34</f>
        <v>231.5</v>
      </c>
      <c r="K34" s="54">
        <v>0</v>
      </c>
      <c r="L34" s="54">
        <v>0</v>
      </c>
      <c r="M34" s="55">
        <v>231.5</v>
      </c>
      <c r="N34" s="54">
        <f>Q34</f>
        <v>231.5</v>
      </c>
      <c r="O34" s="49">
        <v>0</v>
      </c>
      <c r="P34" s="54">
        <v>0</v>
      </c>
      <c r="Q34" s="55">
        <v>231.5</v>
      </c>
      <c r="R34" s="49">
        <f>J34-N34</f>
        <v>0</v>
      </c>
      <c r="S34" s="56"/>
    </row>
    <row r="35" spans="1:19" s="12" customFormat="1" ht="43.5" customHeight="1">
      <c r="A35" s="115"/>
      <c r="B35" s="73"/>
      <c r="C35" s="74"/>
      <c r="D35" s="53"/>
      <c r="E35" s="54" t="s">
        <v>79</v>
      </c>
      <c r="F35" s="54">
        <f>I35</f>
        <v>22</v>
      </c>
      <c r="G35" s="55">
        <v>0</v>
      </c>
      <c r="H35" s="55">
        <v>0</v>
      </c>
      <c r="I35" s="55">
        <v>22</v>
      </c>
      <c r="J35" s="54">
        <f>M35</f>
        <v>22</v>
      </c>
      <c r="K35" s="54">
        <v>0</v>
      </c>
      <c r="L35" s="54">
        <v>0</v>
      </c>
      <c r="M35" s="55">
        <v>22</v>
      </c>
      <c r="N35" s="54">
        <f>Q35</f>
        <v>22</v>
      </c>
      <c r="O35" s="49">
        <v>0</v>
      </c>
      <c r="P35" s="54">
        <v>0</v>
      </c>
      <c r="Q35" s="55">
        <v>22</v>
      </c>
      <c r="R35" s="49">
        <f>J35-N35</f>
        <v>0</v>
      </c>
      <c r="S35" s="56"/>
    </row>
    <row r="36" spans="1:19" s="12" customFormat="1" ht="25.5">
      <c r="A36" s="35">
        <v>8</v>
      </c>
      <c r="B36" s="112" t="s">
        <v>48</v>
      </c>
      <c r="C36" s="113"/>
      <c r="D36" s="53" t="s">
        <v>47</v>
      </c>
      <c r="E36" s="54" t="s">
        <v>80</v>
      </c>
      <c r="F36" s="54">
        <f>I36</f>
        <v>7.1</v>
      </c>
      <c r="G36" s="55">
        <v>0</v>
      </c>
      <c r="H36" s="55">
        <v>0</v>
      </c>
      <c r="I36" s="55">
        <v>7.1</v>
      </c>
      <c r="J36" s="54">
        <f>M36</f>
        <v>7.1</v>
      </c>
      <c r="K36" s="55">
        <v>0</v>
      </c>
      <c r="L36" s="55">
        <v>0</v>
      </c>
      <c r="M36" s="55">
        <v>7.1</v>
      </c>
      <c r="N36" s="54">
        <f>Q36</f>
        <v>7.1</v>
      </c>
      <c r="O36" s="55">
        <v>0</v>
      </c>
      <c r="P36" s="55">
        <v>0</v>
      </c>
      <c r="Q36" s="55">
        <v>7.1</v>
      </c>
      <c r="R36" s="49">
        <f>J36-N36</f>
        <v>0</v>
      </c>
      <c r="S36" s="57"/>
    </row>
    <row r="37" spans="1:19" s="12" customFormat="1" ht="63.75">
      <c r="A37" s="45" t="s">
        <v>72</v>
      </c>
      <c r="B37" s="119" t="s">
        <v>73</v>
      </c>
      <c r="C37" s="120"/>
      <c r="D37" s="58"/>
      <c r="E37" s="59" t="s">
        <v>74</v>
      </c>
      <c r="F37" s="54">
        <f>I37</f>
        <v>649.2</v>
      </c>
      <c r="G37" s="55">
        <v>0</v>
      </c>
      <c r="H37" s="55">
        <v>0</v>
      </c>
      <c r="I37" s="55">
        <v>649.2</v>
      </c>
      <c r="J37" s="54">
        <f>M37</f>
        <v>649.2</v>
      </c>
      <c r="K37" s="55">
        <v>0</v>
      </c>
      <c r="L37" s="55">
        <v>0</v>
      </c>
      <c r="M37" s="55">
        <v>649.2</v>
      </c>
      <c r="N37" s="54">
        <f>Q37</f>
        <v>649.2</v>
      </c>
      <c r="O37" s="55">
        <v>0</v>
      </c>
      <c r="P37" s="55">
        <v>0</v>
      </c>
      <c r="Q37" s="55">
        <v>649.2</v>
      </c>
      <c r="R37" s="49">
        <f>J37-N37</f>
        <v>0</v>
      </c>
      <c r="S37" s="57"/>
    </row>
    <row r="38" spans="1:19" s="12" customFormat="1" ht="14.25" thickBot="1">
      <c r="A38" s="107" t="s">
        <v>40</v>
      </c>
      <c r="B38" s="108"/>
      <c r="C38" s="108"/>
      <c r="D38" s="108"/>
      <c r="E38" s="109"/>
      <c r="F38" s="23">
        <f>I38</f>
        <v>909.8000000000001</v>
      </c>
      <c r="G38" s="24">
        <f>SUM(G34:G36)</f>
        <v>0</v>
      </c>
      <c r="H38" s="24">
        <v>0</v>
      </c>
      <c r="I38" s="24">
        <f>SUM(I34:I37)</f>
        <v>909.8000000000001</v>
      </c>
      <c r="J38" s="23">
        <f>M38</f>
        <v>909.8000000000001</v>
      </c>
      <c r="K38" s="24">
        <f>SUM(K34:K36)</f>
        <v>0</v>
      </c>
      <c r="L38" s="24">
        <v>0</v>
      </c>
      <c r="M38" s="24">
        <f aca="true" t="shared" si="4" ref="M38:R38">SUM(M34:M37)</f>
        <v>909.8000000000001</v>
      </c>
      <c r="N38" s="24">
        <f t="shared" si="4"/>
        <v>909.8000000000001</v>
      </c>
      <c r="O38" s="24">
        <f t="shared" si="4"/>
        <v>0</v>
      </c>
      <c r="P38" s="24">
        <f t="shared" si="4"/>
        <v>0</v>
      </c>
      <c r="Q38" s="24">
        <f t="shared" si="4"/>
        <v>909.8000000000001</v>
      </c>
      <c r="R38" s="24">
        <f t="shared" si="4"/>
        <v>0</v>
      </c>
      <c r="S38" s="23"/>
    </row>
    <row r="39" spans="1:19" s="12" customFormat="1" ht="13.5" thickBot="1">
      <c r="A39" s="89" t="s">
        <v>41</v>
      </c>
      <c r="B39" s="90"/>
      <c r="C39" s="90"/>
      <c r="D39" s="90"/>
      <c r="E39" s="91"/>
      <c r="F39" s="25">
        <f>F38</f>
        <v>909.8000000000001</v>
      </c>
      <c r="G39" s="25">
        <f>G38</f>
        <v>0</v>
      </c>
      <c r="H39" s="25">
        <v>0</v>
      </c>
      <c r="I39" s="26">
        <f>I38</f>
        <v>909.8000000000001</v>
      </c>
      <c r="J39" s="25">
        <f>J38</f>
        <v>909.8000000000001</v>
      </c>
      <c r="K39" s="25">
        <f>K38</f>
        <v>0</v>
      </c>
      <c r="L39" s="25">
        <v>0</v>
      </c>
      <c r="M39" s="26">
        <f>M38</f>
        <v>909.8000000000001</v>
      </c>
      <c r="N39" s="25">
        <f>N38</f>
        <v>909.8000000000001</v>
      </c>
      <c r="O39" s="25">
        <f>O38</f>
        <v>0</v>
      </c>
      <c r="P39" s="25">
        <v>0</v>
      </c>
      <c r="Q39" s="26">
        <f>Q38</f>
        <v>909.8000000000001</v>
      </c>
      <c r="R39" s="26">
        <f>R38</f>
        <v>0</v>
      </c>
      <c r="S39" s="25"/>
    </row>
    <row r="40" spans="1:19" s="12" customFormat="1" ht="20.25" customHeight="1" thickBot="1">
      <c r="A40" s="27"/>
      <c r="B40" s="98" t="s">
        <v>15</v>
      </c>
      <c r="C40" s="99"/>
      <c r="D40" s="99"/>
      <c r="E40" s="100"/>
      <c r="F40" s="28">
        <f>F32+F39</f>
        <v>112061</v>
      </c>
      <c r="G40" s="28">
        <f aca="true" t="shared" si="5" ref="G40:R40">G32+G39</f>
        <v>6480</v>
      </c>
      <c r="H40" s="28">
        <f t="shared" si="5"/>
        <v>95191.09999999999</v>
      </c>
      <c r="I40" s="28">
        <f t="shared" si="5"/>
        <v>10389.9</v>
      </c>
      <c r="J40" s="28">
        <f t="shared" si="5"/>
        <v>112061</v>
      </c>
      <c r="K40" s="28">
        <f t="shared" si="5"/>
        <v>6480</v>
      </c>
      <c r="L40" s="28">
        <f t="shared" si="5"/>
        <v>95191.09999999999</v>
      </c>
      <c r="M40" s="28">
        <f t="shared" si="5"/>
        <v>10389.9</v>
      </c>
      <c r="N40" s="28">
        <f t="shared" si="5"/>
        <v>99001.93016000002</v>
      </c>
      <c r="O40" s="28">
        <f t="shared" si="5"/>
        <v>6480</v>
      </c>
      <c r="P40" s="28">
        <f t="shared" si="5"/>
        <v>89121.14124000001</v>
      </c>
      <c r="Q40" s="28">
        <f t="shared" si="5"/>
        <v>9880.788919999999</v>
      </c>
      <c r="R40" s="28">
        <f t="shared" si="5"/>
        <v>13059.069839999982</v>
      </c>
      <c r="S40" s="28"/>
    </row>
    <row r="41" spans="1:19" s="12" customFormat="1" ht="20.25" customHeight="1">
      <c r="A41" s="63"/>
      <c r="B41" s="64"/>
      <c r="C41" s="64"/>
      <c r="D41" s="64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12" customFormat="1" ht="21.75" customHeight="1">
      <c r="A42" s="29"/>
      <c r="B42" s="47"/>
      <c r="C42" s="31" t="s">
        <v>82</v>
      </c>
      <c r="D42" s="31"/>
      <c r="E42" s="31"/>
      <c r="F42" s="31"/>
      <c r="G42" s="31"/>
      <c r="H42" s="31"/>
      <c r="I42" s="31"/>
      <c r="J42" s="31"/>
      <c r="K42" s="11"/>
      <c r="L42" s="29"/>
      <c r="M42" s="29"/>
      <c r="N42" s="44"/>
      <c r="O42" s="29"/>
      <c r="P42" s="29"/>
      <c r="Q42" s="29"/>
      <c r="R42" s="29"/>
      <c r="S42" s="29"/>
    </row>
    <row r="43" spans="1:19" s="12" customFormat="1" ht="18" customHeight="1">
      <c r="A43" s="29"/>
      <c r="B43" s="30"/>
      <c r="D43" s="11"/>
      <c r="E43" s="11"/>
      <c r="F43" s="11"/>
      <c r="G43" s="11"/>
      <c r="H43" s="11"/>
      <c r="I43" s="11"/>
      <c r="J43" s="11"/>
      <c r="K43" s="11"/>
      <c r="L43" s="29"/>
      <c r="M43" s="29"/>
      <c r="N43" s="29"/>
      <c r="O43" s="29"/>
      <c r="P43" s="29"/>
      <c r="Q43" s="29"/>
      <c r="R43" s="29"/>
      <c r="S43" s="29"/>
    </row>
    <row r="44" spans="1:19" s="12" customFormat="1" ht="15">
      <c r="A44" s="38"/>
      <c r="B44" s="32" t="s">
        <v>81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9"/>
      <c r="S44" s="29"/>
    </row>
    <row r="45" spans="1:19" s="12" customFormat="1" ht="12.75">
      <c r="A45" s="9"/>
      <c r="B45" s="43" t="s">
        <v>63</v>
      </c>
      <c r="C45" s="3"/>
      <c r="D45" s="3"/>
      <c r="E45" s="3"/>
      <c r="F45" s="3"/>
      <c r="G45" s="3"/>
      <c r="H45" s="3"/>
      <c r="I45" s="11"/>
      <c r="J45" s="11"/>
      <c r="K45" s="11"/>
      <c r="L45" s="11"/>
      <c r="M45" s="11"/>
      <c r="N45" s="11"/>
      <c r="O45" s="11"/>
      <c r="P45" s="11"/>
      <c r="Q45" s="11"/>
      <c r="R45" s="29"/>
      <c r="S45" s="29"/>
    </row>
    <row r="46" spans="1:17" ht="12.75">
      <c r="A46" s="9"/>
      <c r="B46" s="10"/>
      <c r="C46" s="3"/>
      <c r="D46" s="3"/>
      <c r="E46" s="3"/>
      <c r="F46" s="3"/>
      <c r="G46" s="3"/>
      <c r="H46" s="3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56">
    <mergeCell ref="C15:C20"/>
    <mergeCell ref="B37:C37"/>
    <mergeCell ref="A2:S2"/>
    <mergeCell ref="A3:S3"/>
    <mergeCell ref="A4:S4"/>
    <mergeCell ref="B22:B25"/>
    <mergeCell ref="A12:E12"/>
    <mergeCell ref="A14:E14"/>
    <mergeCell ref="A15:A19"/>
    <mergeCell ref="B15:B20"/>
    <mergeCell ref="A38:E38"/>
    <mergeCell ref="C7:C8"/>
    <mergeCell ref="E7:E8"/>
    <mergeCell ref="F7:F8"/>
    <mergeCell ref="N7:N8"/>
    <mergeCell ref="A31:E31"/>
    <mergeCell ref="A33:S33"/>
    <mergeCell ref="S15:S21"/>
    <mergeCell ref="B36:C36"/>
    <mergeCell ref="A34:A35"/>
    <mergeCell ref="A39:E39"/>
    <mergeCell ref="A10:S10"/>
    <mergeCell ref="O7:Q7"/>
    <mergeCell ref="G7:I7"/>
    <mergeCell ref="K7:M7"/>
    <mergeCell ref="B40:E40"/>
    <mergeCell ref="A21:E21"/>
    <mergeCell ref="A26:E26"/>
    <mergeCell ref="A29:E29"/>
    <mergeCell ref="A32:E32"/>
    <mergeCell ref="BM4:CB4"/>
    <mergeCell ref="CC4:CR4"/>
    <mergeCell ref="CS4:DH4"/>
    <mergeCell ref="A7:A8"/>
    <mergeCell ref="B7:B8"/>
    <mergeCell ref="R7:R8"/>
    <mergeCell ref="S7:S8"/>
    <mergeCell ref="J7:J8"/>
    <mergeCell ref="AG4:AV4"/>
    <mergeCell ref="HA4:HP4"/>
    <mergeCell ref="AW4:BL4"/>
    <mergeCell ref="HQ4:IF4"/>
    <mergeCell ref="IG4:IV4"/>
    <mergeCell ref="DI4:DX4"/>
    <mergeCell ref="DY4:EN4"/>
    <mergeCell ref="EO4:FD4"/>
    <mergeCell ref="FE4:FT4"/>
    <mergeCell ref="GK4:GZ4"/>
    <mergeCell ref="FU4:GJ4"/>
    <mergeCell ref="B34:C35"/>
    <mergeCell ref="A22:A25"/>
    <mergeCell ref="S22:S25"/>
    <mergeCell ref="B27:B28"/>
    <mergeCell ref="A27:A28"/>
    <mergeCell ref="C27:C28"/>
    <mergeCell ref="S27:S28"/>
  </mergeCells>
  <printOptions/>
  <pageMargins left="0.5118110236220472" right="0.31496062992125984" top="0.5905511811023623" bottom="0.3149606299212598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2020-01-14T11:44:03Z</cp:lastPrinted>
  <dcterms:created xsi:type="dcterms:W3CDTF">2007-11-02T07:05:19Z</dcterms:created>
  <dcterms:modified xsi:type="dcterms:W3CDTF">2020-01-30T13:31:24Z</dcterms:modified>
  <cp:category/>
  <cp:version/>
  <cp:contentType/>
  <cp:contentStatus/>
</cp:coreProperties>
</file>